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tables/table228.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tables/table239.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tables/table242.xml" ContentType="application/vnd.openxmlformats-officedocument.spreadsheetml.table+xml"/>
  <Override PartName="/xl/tables/table243.xml" ContentType="application/vnd.openxmlformats-officedocument.spreadsheetml.table+xml"/>
  <Override PartName="/xl/tables/table244.xml" ContentType="application/vnd.openxmlformats-officedocument.spreadsheetml.table+xml"/>
  <Override PartName="/xl/tables/table245.xml" ContentType="application/vnd.openxmlformats-officedocument.spreadsheetml.table+xml"/>
  <Override PartName="/xl/tables/table246.xml" ContentType="application/vnd.openxmlformats-officedocument.spreadsheetml.table+xml"/>
  <Override PartName="/xl/tables/table247.xml" ContentType="application/vnd.openxmlformats-officedocument.spreadsheetml.table+xml"/>
  <Override PartName="/xl/tables/table248.xml" ContentType="application/vnd.openxmlformats-officedocument.spreadsheetml.table+xml"/>
  <Override PartName="/xl/tables/table249.xml" ContentType="application/vnd.openxmlformats-officedocument.spreadsheetml.table+xml"/>
  <Override PartName="/xl/tables/table250.xml" ContentType="application/vnd.openxmlformats-officedocument.spreadsheetml.table+xml"/>
  <Override PartName="/xl/tables/table251.xml" ContentType="application/vnd.openxmlformats-officedocument.spreadsheetml.table+xml"/>
  <Override PartName="/xl/tables/table252.xml" ContentType="application/vnd.openxmlformats-officedocument.spreadsheetml.table+xml"/>
  <Override PartName="/xl/tables/table253.xml" ContentType="application/vnd.openxmlformats-officedocument.spreadsheetml.table+xml"/>
  <Override PartName="/xl/tables/table254.xml" ContentType="application/vnd.openxmlformats-officedocument.spreadsheetml.table+xml"/>
  <Override PartName="/xl/tables/table255.xml" ContentType="application/vnd.openxmlformats-officedocument.spreadsheetml.table+xml"/>
  <Override PartName="/xl/tables/table256.xml" ContentType="application/vnd.openxmlformats-officedocument.spreadsheetml.table+xml"/>
  <Override PartName="/xl/tables/table257.xml" ContentType="application/vnd.openxmlformats-officedocument.spreadsheetml.table+xml"/>
  <Override PartName="/xl/tables/table258.xml" ContentType="application/vnd.openxmlformats-officedocument.spreadsheetml.table+xml"/>
  <Override PartName="/xl/tables/table259.xml" ContentType="application/vnd.openxmlformats-officedocument.spreadsheetml.table+xml"/>
  <Override PartName="/xl/tables/table260.xml" ContentType="application/vnd.openxmlformats-officedocument.spreadsheetml.table+xml"/>
  <Override PartName="/xl/tables/table261.xml" ContentType="application/vnd.openxmlformats-officedocument.spreadsheetml.table+xml"/>
  <Override PartName="/xl/tables/table262.xml" ContentType="application/vnd.openxmlformats-officedocument.spreadsheetml.table+xml"/>
  <Override PartName="/xl/tables/table263.xml" ContentType="application/vnd.openxmlformats-officedocument.spreadsheetml.table+xml"/>
  <Override PartName="/xl/tables/table264.xml" ContentType="application/vnd.openxmlformats-officedocument.spreadsheetml.table+xml"/>
  <Override PartName="/xl/tables/table265.xml" ContentType="application/vnd.openxmlformats-officedocument.spreadsheetml.table+xml"/>
  <Override PartName="/xl/tables/table266.xml" ContentType="application/vnd.openxmlformats-officedocument.spreadsheetml.table+xml"/>
  <Override PartName="/xl/tables/table267.xml" ContentType="application/vnd.openxmlformats-officedocument.spreadsheetml.table+xml"/>
  <Override PartName="/xl/tables/table268.xml" ContentType="application/vnd.openxmlformats-officedocument.spreadsheetml.table+xml"/>
  <Override PartName="/xl/tables/table269.xml" ContentType="application/vnd.openxmlformats-officedocument.spreadsheetml.table+xml"/>
  <Override PartName="/xl/tables/table270.xml" ContentType="application/vnd.openxmlformats-officedocument.spreadsheetml.table+xml"/>
  <Override PartName="/xl/tables/table271.xml" ContentType="application/vnd.openxmlformats-officedocument.spreadsheetml.table+xml"/>
  <Override PartName="/xl/tables/table272.xml" ContentType="application/vnd.openxmlformats-officedocument.spreadsheetml.table+xml"/>
  <Override PartName="/xl/tables/table273.xml" ContentType="application/vnd.openxmlformats-officedocument.spreadsheetml.table+xml"/>
  <Override PartName="/xl/tables/table274.xml" ContentType="application/vnd.openxmlformats-officedocument.spreadsheetml.table+xml"/>
  <Override PartName="/xl/tables/table275.xml" ContentType="application/vnd.openxmlformats-officedocument.spreadsheetml.table+xml"/>
  <Override PartName="/xl/tables/table276.xml" ContentType="application/vnd.openxmlformats-officedocument.spreadsheetml.table+xml"/>
  <Override PartName="/xl/tables/table277.xml" ContentType="application/vnd.openxmlformats-officedocument.spreadsheetml.table+xml"/>
  <Override PartName="/xl/tables/table278.xml" ContentType="application/vnd.openxmlformats-officedocument.spreadsheetml.table+xml"/>
  <Override PartName="/xl/tables/table27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codeName="ThisWorkbook" autoCompressPictures="0"/>
  <mc:AlternateContent xmlns:mc="http://schemas.openxmlformats.org/markup-compatibility/2006">
    <mc:Choice Requires="x15">
      <x15ac:absPath xmlns:x15ac="http://schemas.microsoft.com/office/spreadsheetml/2010/11/ac" url="Z:\P12\Admin_Support\ResourceMgt\IDEA\Grant Application Materials by Year\2020-21 IDEA Grant Award and Application materials\"/>
    </mc:Choice>
  </mc:AlternateContent>
  <xr:revisionPtr revIDLastSave="0" documentId="8_{08813857-AD86-4938-BF60-F52F983E59DE}" xr6:coauthVersionLast="44" xr6:coauthVersionMax="44" xr10:uidLastSave="{00000000-0000-0000-0000-000000000000}"/>
  <workbookProtection workbookAlgorithmName="SHA-512" workbookHashValue="SXEZ52UfNk/pUtEsRn8UFxDZdc7aPfIHBkOHMG1tPodCONkb/YTp656mL10y5qS3oZtxgQMsSy1qismfqJYJBw==" workbookSaltValue="FR9OMWn7RKriI+QV5Rm7Mw==" workbookSpinCount="100000" lockStructure="1"/>
  <bookViews>
    <workbookView xWindow="-120" yWindow="-120" windowWidth="20730" windowHeight="11160" tabRatio="928" xr2:uid="{00000000-000D-0000-FFFF-FFFF00000000}"/>
  </bookViews>
  <sheets>
    <sheet name="1. Title Page" sheetId="16" r:id="rId1"/>
    <sheet name="2. Instructions" sheetId="5" r:id="rId2"/>
    <sheet name="3. Getting Started" sheetId="17" r:id="rId3"/>
    <sheet name="4. Multi-Year MOE Summary" sheetId="1" r:id="rId4"/>
    <sheet name="5. 20-21 Amounts" sheetId="20" r:id="rId5"/>
    <sheet name="6. 20-21 MOE" sheetId="21" r:id="rId6"/>
    <sheet name="7. 20-21 Exc &amp; Adj" sheetId="11" r:id="rId7"/>
    <sheet name="8. 21-22 Amounts" sheetId="2" r:id="rId8"/>
    <sheet name="9. 21-22 MOE" sheetId="7" r:id="rId9"/>
    <sheet name="10. 21-22 Exc &amp; Adj" sheetId="10" r:id="rId10"/>
    <sheet name="11. 22-23 Amounts" sheetId="29" r:id="rId11"/>
    <sheet name="12. 22-23 MOE" sheetId="38" r:id="rId12"/>
    <sheet name="13. 22-23 Exc &amp; Adj" sheetId="35" r:id="rId13"/>
    <sheet name="14. 23-24 Amounts" sheetId="30" r:id="rId14"/>
    <sheet name="15. 23-24 MOE" sheetId="41" r:id="rId15"/>
    <sheet name="16. 23-24 Exc &amp; Adj" sheetId="36" r:id="rId16"/>
    <sheet name="17. 24-25 Amounts" sheetId="31" r:id="rId17"/>
    <sheet name="18. 24-25 MOE" sheetId="43" r:id="rId18"/>
    <sheet name="19. 24-25 Exc &amp; Adj" sheetId="37" r:id="rId19"/>
    <sheet name="20. 16-17 Exc &amp; Adj" sheetId="45" r:id="rId20"/>
    <sheet name="21. 17-18 Exc &amp; Adj" sheetId="14" r:id="rId21"/>
    <sheet name="22. 18-19 Exc &amp; Adj" sheetId="13" r:id="rId22"/>
    <sheet name="23. 19-20 Exc &amp; Adj" sheetId="12" r:id="rId23"/>
    <sheet name="Lists" sheetId="15" state="hidden" r:id="rId24"/>
    <sheet name="24. LEA or SEA Worksheet" sheetId="44" r:id="rId25"/>
  </sheets>
  <definedNames>
    <definedName name="_xlnm.Print_Area" localSheetId="3">'4. Multi-Year MOE Summary'!$A$1:$Q$12</definedName>
    <definedName name="_xlnm.Print_Titles" localSheetId="9">'10. 21-22 Exc &amp; Adj'!$2:$2</definedName>
    <definedName name="_xlnm.Print_Titles" localSheetId="10">'11. 22-23 Amounts'!$2:$4</definedName>
    <definedName name="_xlnm.Print_Titles" localSheetId="11">'12. 22-23 MOE'!$2:$2</definedName>
    <definedName name="_xlnm.Print_Titles" localSheetId="12">'13. 22-23 Exc &amp; Adj'!$2:$2</definedName>
    <definedName name="_xlnm.Print_Titles" localSheetId="13">'14. 23-24 Amounts'!$2:$4</definedName>
    <definedName name="_xlnm.Print_Titles" localSheetId="14">'15. 23-24 MOE'!$2:$2</definedName>
    <definedName name="_xlnm.Print_Titles" localSheetId="15">'16. 23-24 Exc &amp; Adj'!$2:$2</definedName>
    <definedName name="_xlnm.Print_Titles" localSheetId="16">'17. 24-25 Amounts'!$2:$4</definedName>
    <definedName name="_xlnm.Print_Titles" localSheetId="17">'18. 24-25 MOE'!$2:$2</definedName>
    <definedName name="_xlnm.Print_Titles" localSheetId="18">'19. 24-25 Exc &amp; Adj'!$2:$2</definedName>
    <definedName name="_xlnm.Print_Titles" localSheetId="19">'20. 16-17 Exc &amp; Adj'!$1:$1</definedName>
    <definedName name="_xlnm.Print_Titles" localSheetId="20">'21. 17-18 Exc &amp; Adj'!$1:$1</definedName>
    <definedName name="_xlnm.Print_Titles" localSheetId="21">'22. 18-19 Exc &amp; Adj'!$1:$1</definedName>
    <definedName name="_xlnm.Print_Titles" localSheetId="22">'23. 19-20 Exc &amp; Adj'!$1:$1</definedName>
    <definedName name="_xlnm.Print_Titles" localSheetId="3">'4. Multi-Year MOE Summary'!$A:$B,'4. Multi-Year MOE Summary'!$1:$2</definedName>
    <definedName name="_xlnm.Print_Titles" localSheetId="4">'5. 20-21 Amounts'!$2:$4</definedName>
    <definedName name="_xlnm.Print_Titles" localSheetId="5">'6. 20-21 MOE'!$2:$2</definedName>
    <definedName name="_xlnm.Print_Titles" localSheetId="6">'7. 20-21 Exc &amp; Adj'!$2:$2</definedName>
    <definedName name="_xlnm.Print_Titles" localSheetId="7">'8. 21-22 Amounts'!$2:$4</definedName>
    <definedName name="_xlnm.Print_Titles" localSheetId="8">'9. 21-22 MOE'!$2:$2</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3" i="1" l="1"/>
  <c r="B29" i="37" l="1"/>
  <c r="B30" i="37"/>
  <c r="B29" i="36"/>
  <c r="B30" i="36"/>
  <c r="F5" i="29"/>
  <c r="F6" i="29"/>
  <c r="F7" i="29"/>
  <c r="F8" i="29"/>
  <c r="F9" i="29"/>
  <c r="F10" i="29"/>
  <c r="F11" i="29"/>
  <c r="F12" i="29"/>
  <c r="F13" i="29"/>
  <c r="F14" i="29"/>
  <c r="F15" i="29"/>
  <c r="F16" i="29"/>
  <c r="F17" i="29"/>
  <c r="F18" i="29"/>
  <c r="F19" i="29"/>
  <c r="F20" i="29"/>
  <c r="F21" i="29"/>
  <c r="F22" i="29"/>
  <c r="F23" i="29"/>
  <c r="F24" i="29"/>
  <c r="F25" i="29"/>
  <c r="F26" i="29"/>
  <c r="F27" i="29"/>
  <c r="F28" i="29"/>
  <c r="F29" i="29"/>
  <c r="D30" i="29"/>
  <c r="D31" i="29" s="1"/>
  <c r="B29" i="35"/>
  <c r="B30" i="35"/>
  <c r="C9" i="1"/>
  <c r="I30" i="35" s="1"/>
  <c r="B29" i="10"/>
  <c r="B30" i="10"/>
  <c r="F5" i="20"/>
  <c r="F6" i="20"/>
  <c r="F7" i="20"/>
  <c r="F8" i="20"/>
  <c r="F9" i="20"/>
  <c r="F10" i="20"/>
  <c r="F11" i="20"/>
  <c r="F12" i="20"/>
  <c r="F13" i="20"/>
  <c r="F14" i="20"/>
  <c r="F15" i="20"/>
  <c r="F16" i="20"/>
  <c r="F17" i="20"/>
  <c r="F18" i="20"/>
  <c r="F19" i="20"/>
  <c r="F20" i="20"/>
  <c r="F21" i="20"/>
  <c r="F22" i="20"/>
  <c r="F23" i="20"/>
  <c r="F24" i="20"/>
  <c r="F25" i="20"/>
  <c r="F26" i="20"/>
  <c r="F27" i="20"/>
  <c r="F28" i="20"/>
  <c r="F29" i="20"/>
  <c r="D30" i="20"/>
  <c r="D31" i="20" s="1"/>
  <c r="F1" i="12"/>
  <c r="F1" i="13"/>
  <c r="F1" i="14"/>
  <c r="F1" i="45"/>
  <c r="L1" i="37"/>
  <c r="E1" i="37"/>
  <c r="H1" i="43"/>
  <c r="L1" i="31"/>
  <c r="E1" i="31"/>
  <c r="L1" i="36"/>
  <c r="E1" i="36"/>
  <c r="H1" i="41"/>
  <c r="L1" i="30"/>
  <c r="E1" i="30"/>
  <c r="L1" i="35"/>
  <c r="E1" i="35"/>
  <c r="H1" i="38"/>
  <c r="L1" i="29"/>
  <c r="E1" i="29"/>
  <c r="L1" i="10"/>
  <c r="E1" i="10"/>
  <c r="H1" i="7"/>
  <c r="E1" i="2"/>
  <c r="L1" i="2"/>
  <c r="L1" i="11"/>
  <c r="E1" i="11"/>
  <c r="H1" i="21"/>
  <c r="L1" i="20"/>
  <c r="E1" i="20"/>
  <c r="B1" i="1"/>
  <c r="D30" i="31"/>
  <c r="B6" i="43" s="1"/>
  <c r="B4" i="21"/>
  <c r="B5" i="21" s="1"/>
  <c r="K30" i="20"/>
  <c r="K30" i="2"/>
  <c r="M7" i="10"/>
  <c r="M8" i="10"/>
  <c r="M9" i="10"/>
  <c r="M10" i="10"/>
  <c r="M11" i="10"/>
  <c r="M15" i="10"/>
  <c r="M16" i="10"/>
  <c r="M17" i="10"/>
  <c r="M18" i="10"/>
  <c r="M19" i="10"/>
  <c r="I29" i="10"/>
  <c r="C8" i="1"/>
  <c r="I30" i="10" s="1"/>
  <c r="J46" i="10"/>
  <c r="I56" i="10"/>
  <c r="I66" i="10"/>
  <c r="K30" i="29"/>
  <c r="B6" i="38" s="1"/>
  <c r="M7" i="35"/>
  <c r="M8" i="35"/>
  <c r="M9" i="35"/>
  <c r="M10" i="35"/>
  <c r="M11" i="35"/>
  <c r="M15" i="35"/>
  <c r="M16" i="35"/>
  <c r="M17" i="35"/>
  <c r="M18" i="35"/>
  <c r="M19" i="35"/>
  <c r="I29" i="35"/>
  <c r="J46" i="35"/>
  <c r="I56" i="35"/>
  <c r="I66" i="35"/>
  <c r="C11" i="1"/>
  <c r="I30" i="37" s="1"/>
  <c r="F5" i="2"/>
  <c r="F6" i="2"/>
  <c r="F7" i="2"/>
  <c r="F8" i="2"/>
  <c r="F9" i="2"/>
  <c r="F10" i="2"/>
  <c r="F11" i="2"/>
  <c r="F12" i="2"/>
  <c r="F13" i="2"/>
  <c r="F14" i="2"/>
  <c r="F15" i="2"/>
  <c r="F16" i="2"/>
  <c r="F17" i="2"/>
  <c r="F18" i="2"/>
  <c r="F19" i="2"/>
  <c r="F20" i="2"/>
  <c r="F21" i="2"/>
  <c r="F22" i="2"/>
  <c r="F23" i="2"/>
  <c r="F24" i="2"/>
  <c r="F25" i="2"/>
  <c r="F26" i="2"/>
  <c r="F27" i="2"/>
  <c r="F28" i="2"/>
  <c r="F29" i="2"/>
  <c r="F7" i="10"/>
  <c r="F8" i="10"/>
  <c r="F9" i="10"/>
  <c r="F10" i="10"/>
  <c r="F11" i="10"/>
  <c r="F15" i="10"/>
  <c r="F16" i="10"/>
  <c r="F17" i="10"/>
  <c r="F18" i="10"/>
  <c r="F19" i="10"/>
  <c r="F7" i="11"/>
  <c r="F8" i="11"/>
  <c r="F9" i="11"/>
  <c r="F10" i="11"/>
  <c r="F11" i="11"/>
  <c r="F15" i="11"/>
  <c r="F16" i="11"/>
  <c r="F17" i="11"/>
  <c r="F18" i="11"/>
  <c r="F19" i="11"/>
  <c r="F6" i="12"/>
  <c r="F7" i="12"/>
  <c r="F8" i="12"/>
  <c r="F9" i="12"/>
  <c r="F10" i="12"/>
  <c r="F14" i="12"/>
  <c r="F15" i="12"/>
  <c r="F16" i="12"/>
  <c r="F17" i="12"/>
  <c r="F18" i="12"/>
  <c r="F6" i="13"/>
  <c r="F7" i="13"/>
  <c r="F8" i="13"/>
  <c r="F9" i="13"/>
  <c r="F10" i="13"/>
  <c r="F14" i="13"/>
  <c r="F15" i="13"/>
  <c r="F16" i="13"/>
  <c r="F17" i="13"/>
  <c r="F18" i="13"/>
  <c r="F6" i="14"/>
  <c r="F7" i="14"/>
  <c r="F8" i="14"/>
  <c r="F9" i="14"/>
  <c r="F10" i="14"/>
  <c r="F14" i="14"/>
  <c r="F15" i="14"/>
  <c r="F16" i="14"/>
  <c r="F17" i="14"/>
  <c r="F18" i="14"/>
  <c r="F6" i="45"/>
  <c r="F7" i="45"/>
  <c r="F8" i="45"/>
  <c r="F9" i="45"/>
  <c r="F10" i="45"/>
  <c r="F14" i="45"/>
  <c r="F15" i="45"/>
  <c r="F16" i="45"/>
  <c r="F17" i="45"/>
  <c r="F18" i="45"/>
  <c r="B29" i="11"/>
  <c r="B30" i="11"/>
  <c r="B28" i="12"/>
  <c r="B29" i="12"/>
  <c r="B28" i="13"/>
  <c r="B29" i="13"/>
  <c r="B28" i="14"/>
  <c r="B29" i="14"/>
  <c r="B28" i="45"/>
  <c r="B29" i="45"/>
  <c r="C46" i="10"/>
  <c r="C46" i="11"/>
  <c r="C45" i="12"/>
  <c r="C45" i="13"/>
  <c r="C45" i="14"/>
  <c r="C45" i="45"/>
  <c r="B56" i="10"/>
  <c r="B56" i="11"/>
  <c r="B55" i="12"/>
  <c r="B55" i="13"/>
  <c r="B55" i="14"/>
  <c r="B55" i="45"/>
  <c r="B66" i="10"/>
  <c r="B66" i="11"/>
  <c r="B65" i="12"/>
  <c r="B65" i="13"/>
  <c r="B65" i="45"/>
  <c r="B65" i="14"/>
  <c r="N7" i="1"/>
  <c r="N6" i="1"/>
  <c r="N5" i="1"/>
  <c r="N4" i="1"/>
  <c r="N3" i="1"/>
  <c r="I29" i="36"/>
  <c r="C10" i="1"/>
  <c r="I30" i="36" s="1"/>
  <c r="M5" i="29"/>
  <c r="M6" i="29"/>
  <c r="M7" i="29"/>
  <c r="M8" i="29"/>
  <c r="M9" i="29"/>
  <c r="M10" i="29"/>
  <c r="M11" i="29"/>
  <c r="M12" i="29"/>
  <c r="M13" i="29"/>
  <c r="M14" i="29"/>
  <c r="M15" i="29"/>
  <c r="M16" i="29"/>
  <c r="M17" i="29"/>
  <c r="M18" i="29"/>
  <c r="M19" i="29"/>
  <c r="M20" i="29"/>
  <c r="M21" i="29"/>
  <c r="M22" i="29"/>
  <c r="M23" i="29"/>
  <c r="M24" i="29"/>
  <c r="M25" i="29"/>
  <c r="M26" i="29"/>
  <c r="M27" i="29"/>
  <c r="M28" i="29"/>
  <c r="M29" i="29"/>
  <c r="I29" i="37"/>
  <c r="I31" i="37" s="1"/>
  <c r="D30" i="2"/>
  <c r="D31" i="2" s="1"/>
  <c r="F5" i="31"/>
  <c r="F6" i="31"/>
  <c r="F7" i="31"/>
  <c r="F8" i="31"/>
  <c r="F9" i="31"/>
  <c r="F10" i="31"/>
  <c r="F11" i="31"/>
  <c r="F12" i="31"/>
  <c r="F13" i="31"/>
  <c r="F14" i="31"/>
  <c r="F15" i="31"/>
  <c r="F16" i="31"/>
  <c r="F17" i="31"/>
  <c r="F18" i="31"/>
  <c r="F19" i="31"/>
  <c r="F20" i="31"/>
  <c r="F21" i="31"/>
  <c r="F22" i="31"/>
  <c r="F23" i="31"/>
  <c r="F24" i="31"/>
  <c r="F25" i="31"/>
  <c r="F26" i="31"/>
  <c r="F27" i="31"/>
  <c r="F28" i="31"/>
  <c r="F29" i="31"/>
  <c r="F5" i="30"/>
  <c r="F6" i="30"/>
  <c r="F7" i="30"/>
  <c r="F8" i="30"/>
  <c r="F9" i="30"/>
  <c r="F10" i="30"/>
  <c r="F11" i="30"/>
  <c r="F12" i="30"/>
  <c r="F13" i="30"/>
  <c r="F14" i="30"/>
  <c r="F15" i="30"/>
  <c r="F16" i="30"/>
  <c r="F17" i="30"/>
  <c r="F18" i="30"/>
  <c r="F19" i="30"/>
  <c r="F20" i="30"/>
  <c r="F21" i="30"/>
  <c r="F22" i="30"/>
  <c r="F23" i="30"/>
  <c r="F24" i="30"/>
  <c r="F25" i="30"/>
  <c r="F26" i="30"/>
  <c r="F27" i="30"/>
  <c r="F28" i="30"/>
  <c r="F29" i="30"/>
  <c r="D30" i="30"/>
  <c r="D31" i="30" s="1"/>
  <c r="M5" i="20"/>
  <c r="M6" i="20"/>
  <c r="M7" i="20"/>
  <c r="M8" i="20"/>
  <c r="M9" i="20"/>
  <c r="M10" i="20"/>
  <c r="M11" i="20"/>
  <c r="M12" i="20"/>
  <c r="M13" i="20"/>
  <c r="M14" i="20"/>
  <c r="M15" i="20"/>
  <c r="M16" i="20"/>
  <c r="M17" i="20"/>
  <c r="M18" i="20"/>
  <c r="M19" i="20"/>
  <c r="M20" i="20"/>
  <c r="M21" i="20"/>
  <c r="M22" i="20"/>
  <c r="M23" i="20"/>
  <c r="M24" i="20"/>
  <c r="M25" i="20"/>
  <c r="M26" i="20"/>
  <c r="M27" i="20"/>
  <c r="M28" i="20"/>
  <c r="M29" i="20"/>
  <c r="N4" i="21"/>
  <c r="N75" i="21" s="1"/>
  <c r="J6" i="1"/>
  <c r="J3" i="1"/>
  <c r="J4" i="21"/>
  <c r="J75" i="21" s="1"/>
  <c r="H6" i="1"/>
  <c r="F4" i="21"/>
  <c r="F5" i="21" s="1"/>
  <c r="I29" i="11"/>
  <c r="I30" i="11"/>
  <c r="F7" i="37"/>
  <c r="F8" i="37"/>
  <c r="F9" i="37"/>
  <c r="F10" i="37"/>
  <c r="F11" i="37"/>
  <c r="F15" i="37"/>
  <c r="F16" i="37"/>
  <c r="F17" i="37"/>
  <c r="F18" i="37"/>
  <c r="F19" i="37"/>
  <c r="F7" i="36"/>
  <c r="F8" i="36"/>
  <c r="F9" i="36"/>
  <c r="F10" i="36"/>
  <c r="F11" i="36"/>
  <c r="F15" i="36"/>
  <c r="F16" i="36"/>
  <c r="F17" i="36"/>
  <c r="F18" i="36"/>
  <c r="F19" i="36"/>
  <c r="M7" i="11"/>
  <c r="M8" i="11"/>
  <c r="M9" i="11"/>
  <c r="M10" i="11"/>
  <c r="M11" i="11"/>
  <c r="M15" i="11"/>
  <c r="M16" i="11"/>
  <c r="M17" i="11"/>
  <c r="M18" i="11"/>
  <c r="M19" i="11"/>
  <c r="C46" i="37"/>
  <c r="C46" i="36"/>
  <c r="J46" i="11"/>
  <c r="B56" i="37"/>
  <c r="B56" i="36"/>
  <c r="I56" i="11"/>
  <c r="I66" i="11"/>
  <c r="J7" i="1"/>
  <c r="H7" i="1"/>
  <c r="F7" i="35"/>
  <c r="F8" i="35"/>
  <c r="F9" i="35"/>
  <c r="F10" i="35"/>
  <c r="F11" i="35"/>
  <c r="F15" i="35"/>
  <c r="F16" i="35"/>
  <c r="F17" i="35"/>
  <c r="F18" i="35"/>
  <c r="F19" i="35"/>
  <c r="C46" i="35"/>
  <c r="B56" i="35"/>
  <c r="B66" i="36"/>
  <c r="B66" i="35"/>
  <c r="E19" i="45"/>
  <c r="D19" i="45"/>
  <c r="E11" i="45"/>
  <c r="D11" i="45"/>
  <c r="O12" i="1"/>
  <c r="K30" i="30"/>
  <c r="B6" i="41" s="1"/>
  <c r="M7" i="36"/>
  <c r="M8" i="36"/>
  <c r="M9" i="36"/>
  <c r="M10" i="36"/>
  <c r="M11" i="36"/>
  <c r="M15" i="36"/>
  <c r="M16" i="36"/>
  <c r="M17" i="36"/>
  <c r="M18" i="36"/>
  <c r="M19" i="36"/>
  <c r="J46" i="36"/>
  <c r="I56" i="36"/>
  <c r="I66" i="36"/>
  <c r="M5" i="30"/>
  <c r="M6" i="30"/>
  <c r="M7" i="30"/>
  <c r="M8" i="30"/>
  <c r="M9" i="30"/>
  <c r="M10" i="30"/>
  <c r="M11" i="30"/>
  <c r="M12" i="30"/>
  <c r="M13" i="30"/>
  <c r="M14" i="30"/>
  <c r="M15" i="30"/>
  <c r="M16" i="30"/>
  <c r="M17" i="30"/>
  <c r="M18" i="30"/>
  <c r="M19" i="30"/>
  <c r="M20" i="30"/>
  <c r="M21" i="30"/>
  <c r="M22" i="30"/>
  <c r="M23" i="30"/>
  <c r="M24" i="30"/>
  <c r="M25" i="30"/>
  <c r="M26" i="30"/>
  <c r="M27" i="30"/>
  <c r="M28" i="30"/>
  <c r="M29" i="30"/>
  <c r="M5" i="2"/>
  <c r="M6" i="2"/>
  <c r="M7" i="2"/>
  <c r="M8" i="2"/>
  <c r="M9" i="2"/>
  <c r="M10" i="2"/>
  <c r="M11" i="2"/>
  <c r="M12" i="2"/>
  <c r="M13" i="2"/>
  <c r="M14" i="2"/>
  <c r="M15" i="2"/>
  <c r="M16" i="2"/>
  <c r="M17" i="2"/>
  <c r="M18" i="2"/>
  <c r="M19" i="2"/>
  <c r="M20" i="2"/>
  <c r="M21" i="2"/>
  <c r="M22" i="2"/>
  <c r="M23" i="2"/>
  <c r="M24" i="2"/>
  <c r="M25" i="2"/>
  <c r="M26" i="2"/>
  <c r="M27" i="2"/>
  <c r="M28" i="2"/>
  <c r="M29" i="2"/>
  <c r="K31" i="29"/>
  <c r="C12" i="1"/>
  <c r="B12" i="1"/>
  <c r="B11" i="1"/>
  <c r="B10" i="1"/>
  <c r="B9" i="1"/>
  <c r="H5" i="1"/>
  <c r="N12" i="1"/>
  <c r="N11" i="1"/>
  <c r="N10" i="1"/>
  <c r="I66" i="37"/>
  <c r="B66" i="37"/>
  <c r="I56" i="37"/>
  <c r="J46" i="37"/>
  <c r="L20" i="37"/>
  <c r="K20" i="37"/>
  <c r="E20" i="37"/>
  <c r="D20" i="37"/>
  <c r="M19" i="37"/>
  <c r="M18" i="37"/>
  <c r="M17" i="37"/>
  <c r="M16" i="37"/>
  <c r="M15" i="37"/>
  <c r="L12" i="37"/>
  <c r="K12" i="37"/>
  <c r="E12" i="37"/>
  <c r="D12" i="37"/>
  <c r="M11" i="37"/>
  <c r="M10" i="37"/>
  <c r="M9" i="37"/>
  <c r="M8" i="37"/>
  <c r="M7" i="37"/>
  <c r="L20" i="36"/>
  <c r="K20" i="36"/>
  <c r="E20" i="36"/>
  <c r="D20" i="36"/>
  <c r="L12" i="36"/>
  <c r="K12" i="36"/>
  <c r="E12" i="36"/>
  <c r="D12" i="36"/>
  <c r="L20" i="35"/>
  <c r="K20" i="35"/>
  <c r="E20" i="35"/>
  <c r="D20" i="35"/>
  <c r="L12" i="35"/>
  <c r="K12" i="35"/>
  <c r="E12" i="35"/>
  <c r="D12" i="35"/>
  <c r="K30" i="31"/>
  <c r="K31" i="31" s="1"/>
  <c r="M29" i="31"/>
  <c r="M28" i="31"/>
  <c r="M27" i="31"/>
  <c r="M26" i="31"/>
  <c r="M25" i="31"/>
  <c r="M24" i="31"/>
  <c r="M23" i="31"/>
  <c r="M22" i="31"/>
  <c r="M21" i="31"/>
  <c r="M20" i="31"/>
  <c r="M19" i="31"/>
  <c r="M18" i="31"/>
  <c r="M17" i="31"/>
  <c r="M16" i="31"/>
  <c r="M15" i="31"/>
  <c r="M14" i="31"/>
  <c r="M13" i="31"/>
  <c r="M12" i="31"/>
  <c r="M11" i="31"/>
  <c r="M10" i="31"/>
  <c r="M9" i="31"/>
  <c r="M8" i="31"/>
  <c r="M7" i="31"/>
  <c r="M6" i="31"/>
  <c r="M5" i="31"/>
  <c r="J5" i="1"/>
  <c r="N9" i="1"/>
  <c r="N8" i="1"/>
  <c r="B8" i="1"/>
  <c r="L20" i="11"/>
  <c r="K20" i="11"/>
  <c r="L12" i="11"/>
  <c r="K12" i="11"/>
  <c r="L20" i="10"/>
  <c r="K20" i="10"/>
  <c r="L12" i="10"/>
  <c r="K12" i="10"/>
  <c r="J4" i="1"/>
  <c r="H4" i="1"/>
  <c r="E19" i="14"/>
  <c r="D19" i="14"/>
  <c r="E11" i="14"/>
  <c r="D11" i="14"/>
  <c r="E19" i="13"/>
  <c r="D19" i="13"/>
  <c r="E11" i="13"/>
  <c r="D11" i="13"/>
  <c r="E19" i="12"/>
  <c r="D19" i="12"/>
  <c r="E11" i="12"/>
  <c r="D11" i="12"/>
  <c r="E20" i="11"/>
  <c r="D20" i="11"/>
  <c r="E12" i="11"/>
  <c r="D12" i="11"/>
  <c r="E20" i="10"/>
  <c r="D20" i="10"/>
  <c r="E12" i="10"/>
  <c r="D12" i="10"/>
  <c r="D12" i="1"/>
  <c r="B6" i="7" l="1"/>
  <c r="B6" i="21"/>
  <c r="K31" i="2"/>
  <c r="J6" i="7" s="1"/>
  <c r="I31" i="11"/>
  <c r="I32" i="11" s="1"/>
  <c r="B30" i="45"/>
  <c r="A24" i="45" s="1"/>
  <c r="D10" i="1"/>
  <c r="F12" i="10"/>
  <c r="F21" i="10" s="1"/>
  <c r="D11" i="1"/>
  <c r="K31" i="20"/>
  <c r="H8" i="1" s="1"/>
  <c r="B31" i="37"/>
  <c r="C35" i="37" s="1"/>
  <c r="F30" i="31"/>
  <c r="F12" i="1" s="1"/>
  <c r="B31" i="35"/>
  <c r="C34" i="35" s="1"/>
  <c r="B31" i="11"/>
  <c r="F11" i="45"/>
  <c r="M12" i="37"/>
  <c r="M20" i="37"/>
  <c r="M30" i="2"/>
  <c r="M20" i="36"/>
  <c r="M20" i="11"/>
  <c r="B30" i="14"/>
  <c r="B31" i="14" s="1"/>
  <c r="F12" i="11"/>
  <c r="D9" i="1"/>
  <c r="B30" i="12"/>
  <c r="C30" i="12" s="1"/>
  <c r="F19" i="45"/>
  <c r="F19" i="14"/>
  <c r="F19" i="13"/>
  <c r="F11" i="12"/>
  <c r="F20" i="10"/>
  <c r="F30" i="2"/>
  <c r="F31" i="2" s="1"/>
  <c r="F20" i="35"/>
  <c r="F12" i="36"/>
  <c r="F12" i="37"/>
  <c r="F21" i="37" s="1"/>
  <c r="M30" i="20"/>
  <c r="M31" i="20" s="1"/>
  <c r="F12" i="35"/>
  <c r="M12" i="11"/>
  <c r="F20" i="36"/>
  <c r="F20" i="37"/>
  <c r="F30" i="30"/>
  <c r="F31" i="30" s="1"/>
  <c r="F11" i="13"/>
  <c r="F20" i="13" s="1"/>
  <c r="F19" i="12"/>
  <c r="F11" i="14"/>
  <c r="F20" i="14" s="1"/>
  <c r="F20" i="11"/>
  <c r="F21" i="11" s="1"/>
  <c r="H25" i="37"/>
  <c r="J31" i="37"/>
  <c r="I34" i="37"/>
  <c r="I35" i="37"/>
  <c r="J34" i="37"/>
  <c r="I32" i="37"/>
  <c r="J35" i="37"/>
  <c r="I31" i="36"/>
  <c r="I34" i="36" s="1"/>
  <c r="D31" i="31"/>
  <c r="M12" i="35"/>
  <c r="J6" i="21"/>
  <c r="M12" i="36"/>
  <c r="M12" i="10"/>
  <c r="B31" i="10"/>
  <c r="B31" i="36"/>
  <c r="I31" i="35"/>
  <c r="I34" i="35" s="1"/>
  <c r="K31" i="30"/>
  <c r="M30" i="30"/>
  <c r="H9" i="1"/>
  <c r="M30" i="29"/>
  <c r="F10" i="1" s="1"/>
  <c r="D8" i="1"/>
  <c r="F30" i="20"/>
  <c r="F31" i="20" s="1"/>
  <c r="M30" i="31"/>
  <c r="M31" i="31" s="1"/>
  <c r="N5" i="21"/>
  <c r="F30" i="29"/>
  <c r="F31" i="29" s="1"/>
  <c r="J6" i="38"/>
  <c r="H10" i="1"/>
  <c r="M21" i="36"/>
  <c r="J5" i="21"/>
  <c r="B30" i="13"/>
  <c r="M20" i="35"/>
  <c r="M20" i="10"/>
  <c r="I31" i="10"/>
  <c r="C6" i="21"/>
  <c r="A69" i="21" s="1"/>
  <c r="C30" i="14" l="1"/>
  <c r="A24" i="14"/>
  <c r="J8" i="1"/>
  <c r="F6" i="7"/>
  <c r="B35" i="37"/>
  <c r="C34" i="37"/>
  <c r="C31" i="37"/>
  <c r="B34" i="37"/>
  <c r="A25" i="37"/>
  <c r="B32" i="37"/>
  <c r="F9" i="1"/>
  <c r="B34" i="35"/>
  <c r="J35" i="11"/>
  <c r="I34" i="11"/>
  <c r="A24" i="12"/>
  <c r="B33" i="12"/>
  <c r="I35" i="11"/>
  <c r="J31" i="11"/>
  <c r="H25" i="11"/>
  <c r="J34" i="11"/>
  <c r="C33" i="45"/>
  <c r="C30" i="45"/>
  <c r="M31" i="2"/>
  <c r="F31" i="31"/>
  <c r="N6" i="43" s="1"/>
  <c r="M21" i="11"/>
  <c r="M21" i="37"/>
  <c r="K6" i="21"/>
  <c r="I70" i="21" s="1"/>
  <c r="J70" i="21" s="1"/>
  <c r="F6" i="43"/>
  <c r="F6" i="21"/>
  <c r="G6" i="21" s="1"/>
  <c r="E50" i="21" s="1"/>
  <c r="F50" i="21" s="1"/>
  <c r="F8" i="1"/>
  <c r="A29" i="21"/>
  <c r="B29" i="21" s="1"/>
  <c r="A59" i="21"/>
  <c r="B59" i="21" s="1"/>
  <c r="A50" i="21"/>
  <c r="B50" i="21" s="1"/>
  <c r="A41" i="21"/>
  <c r="B41" i="21" s="1"/>
  <c r="A21" i="21"/>
  <c r="B21" i="21" s="1"/>
  <c r="A68" i="21"/>
  <c r="B68" i="21" s="1"/>
  <c r="A58" i="21"/>
  <c r="B58" i="21" s="1"/>
  <c r="A49" i="21"/>
  <c r="B49" i="21" s="1"/>
  <c r="A40" i="21"/>
  <c r="B40" i="21" s="1"/>
  <c r="A28" i="21"/>
  <c r="B28" i="21" s="1"/>
  <c r="A20" i="21"/>
  <c r="B20" i="21" s="1"/>
  <c r="A67" i="21"/>
  <c r="B67" i="21" s="1"/>
  <c r="B33" i="45"/>
  <c r="B34" i="45"/>
  <c r="B31" i="45"/>
  <c r="I32" i="35"/>
  <c r="C34" i="45"/>
  <c r="J34" i="36"/>
  <c r="A57" i="21"/>
  <c r="B57" i="21" s="1"/>
  <c r="A48" i="21"/>
  <c r="B48" i="21" s="1"/>
  <c r="A39" i="21"/>
  <c r="B39" i="21" s="1"/>
  <c r="A27" i="21"/>
  <c r="B27" i="21" s="1"/>
  <c r="A19" i="21"/>
  <c r="B19" i="21" s="1"/>
  <c r="A66" i="21"/>
  <c r="B66" i="21" s="1"/>
  <c r="B69" i="21"/>
  <c r="A47" i="21"/>
  <c r="B47" i="21" s="1"/>
  <c r="A38" i="21"/>
  <c r="B38" i="21" s="1"/>
  <c r="A56" i="21"/>
  <c r="B56" i="21" s="1"/>
  <c r="A26" i="21"/>
  <c r="B26" i="21" s="1"/>
  <c r="A18" i="21"/>
  <c r="B18" i="21" s="1"/>
  <c r="A65" i="21"/>
  <c r="B65" i="21" s="1"/>
  <c r="M55" i="21"/>
  <c r="N55" i="21" s="1"/>
  <c r="A46" i="21"/>
  <c r="B46" i="21" s="1"/>
  <c r="A17" i="21"/>
  <c r="B17" i="21" s="1"/>
  <c r="I55" i="21"/>
  <c r="J55" i="21" s="1"/>
  <c r="A37" i="21"/>
  <c r="B37" i="21" s="1"/>
  <c r="A25" i="21"/>
  <c r="B25" i="21" s="1"/>
  <c r="E55" i="21"/>
  <c r="F55" i="21" s="1"/>
  <c r="A55" i="21"/>
  <c r="B55" i="21" s="1"/>
  <c r="F21" i="36"/>
  <c r="F6" i="38"/>
  <c r="F20" i="12"/>
  <c r="B34" i="12"/>
  <c r="F21" i="35"/>
  <c r="C33" i="12"/>
  <c r="B31" i="12"/>
  <c r="C34" i="12"/>
  <c r="F20" i="45"/>
  <c r="C34" i="11"/>
  <c r="B34" i="11"/>
  <c r="C35" i="11"/>
  <c r="A25" i="11"/>
  <c r="B35" i="11"/>
  <c r="C31" i="11"/>
  <c r="B32" i="11"/>
  <c r="M21" i="10"/>
  <c r="M31" i="29"/>
  <c r="N6" i="38" s="1"/>
  <c r="N6" i="21"/>
  <c r="O6" i="21" s="1"/>
  <c r="C33" i="14"/>
  <c r="B34" i="14"/>
  <c r="B33" i="14"/>
  <c r="C34" i="14"/>
  <c r="C35" i="35"/>
  <c r="C31" i="35"/>
  <c r="B35" i="35"/>
  <c r="B32" i="35"/>
  <c r="A25" i="35"/>
  <c r="M21" i="35"/>
  <c r="C34" i="10"/>
  <c r="A25" i="36"/>
  <c r="C31" i="36"/>
  <c r="B32" i="36"/>
  <c r="J34" i="35"/>
  <c r="J35" i="35" s="1"/>
  <c r="J31" i="35"/>
  <c r="H25" i="35"/>
  <c r="C31" i="10"/>
  <c r="B32" i="10"/>
  <c r="C35" i="10" s="1"/>
  <c r="A25" i="10"/>
  <c r="F6" i="41"/>
  <c r="M31" i="30"/>
  <c r="F11" i="1"/>
  <c r="J6" i="43"/>
  <c r="H12" i="1"/>
  <c r="B34" i="36"/>
  <c r="J6" i="41"/>
  <c r="H11" i="1"/>
  <c r="J9" i="1"/>
  <c r="N6" i="7"/>
  <c r="J31" i="36"/>
  <c r="H25" i="36"/>
  <c r="I32" i="36"/>
  <c r="I35" i="36" s="1"/>
  <c r="C34" i="36"/>
  <c r="B34" i="10"/>
  <c r="I35" i="35"/>
  <c r="J34" i="10"/>
  <c r="J31" i="10"/>
  <c r="H25" i="10"/>
  <c r="J35" i="10"/>
  <c r="I32" i="10"/>
  <c r="I34" i="10"/>
  <c r="I35" i="10"/>
  <c r="F9" i="21"/>
  <c r="E8" i="1"/>
  <c r="D9" i="21"/>
  <c r="C9" i="21"/>
  <c r="D6" i="21"/>
  <c r="B11" i="21"/>
  <c r="B7" i="21"/>
  <c r="C11" i="21"/>
  <c r="D11" i="21"/>
  <c r="B9" i="21"/>
  <c r="C30" i="13"/>
  <c r="B31" i="13"/>
  <c r="C33" i="13"/>
  <c r="B33" i="13"/>
  <c r="C34" i="13"/>
  <c r="B34" i="13"/>
  <c r="A24" i="13"/>
  <c r="E19" i="21" l="1"/>
  <c r="F19" i="21" s="1"/>
  <c r="B61" i="21"/>
  <c r="B8" i="21" s="1"/>
  <c r="J12" i="1"/>
  <c r="J10" i="1"/>
  <c r="E28" i="21"/>
  <c r="F28" i="21" s="1"/>
  <c r="E47" i="21"/>
  <c r="F47" i="21" s="1"/>
  <c r="E25" i="21"/>
  <c r="F25" i="21" s="1"/>
  <c r="E56" i="21"/>
  <c r="F56" i="21" s="1"/>
  <c r="E57" i="21"/>
  <c r="F57" i="21" s="1"/>
  <c r="G8" i="1"/>
  <c r="X8" i="1" s="1"/>
  <c r="G11" i="21"/>
  <c r="E38" i="21"/>
  <c r="F38" i="21" s="1"/>
  <c r="E48" i="21"/>
  <c r="F48" i="21" s="1"/>
  <c r="F7" i="21"/>
  <c r="E26" i="21"/>
  <c r="F26" i="21" s="1"/>
  <c r="H11" i="21"/>
  <c r="F11" i="21"/>
  <c r="E46" i="21"/>
  <c r="F46" i="21" s="1"/>
  <c r="E66" i="21"/>
  <c r="F66" i="21" s="1"/>
  <c r="G9" i="21"/>
  <c r="H9" i="21"/>
  <c r="E17" i="21"/>
  <c r="F17" i="21" s="1"/>
  <c r="E39" i="21"/>
  <c r="F39" i="21" s="1"/>
  <c r="E65" i="21"/>
  <c r="F65" i="21" s="1"/>
  <c r="E27" i="21"/>
  <c r="F27" i="21" s="1"/>
  <c r="E49" i="21"/>
  <c r="F49" i="21" s="1"/>
  <c r="H6" i="21"/>
  <c r="E37" i="21"/>
  <c r="F37" i="21" s="1"/>
  <c r="E18" i="21"/>
  <c r="F18" i="21" s="1"/>
  <c r="E67" i="21"/>
  <c r="F67" i="21" s="1"/>
  <c r="E40" i="21"/>
  <c r="F40" i="21" s="1"/>
  <c r="I17" i="21"/>
  <c r="J17" i="21" s="1"/>
  <c r="I18" i="21"/>
  <c r="J18" i="21" s="1"/>
  <c r="I68" i="21"/>
  <c r="J68" i="21" s="1"/>
  <c r="L6" i="21"/>
  <c r="I66" i="21"/>
  <c r="J66" i="21" s="1"/>
  <c r="I56" i="21"/>
  <c r="J56" i="21" s="1"/>
  <c r="I58" i="21"/>
  <c r="J58" i="21" s="1"/>
  <c r="I27" i="21"/>
  <c r="J27" i="21" s="1"/>
  <c r="I46" i="21"/>
  <c r="J46" i="21" s="1"/>
  <c r="I26" i="21"/>
  <c r="J26" i="21" s="1"/>
  <c r="I19" i="21"/>
  <c r="J19" i="21" s="1"/>
  <c r="I49" i="21"/>
  <c r="J49" i="21" s="1"/>
  <c r="I25" i="21"/>
  <c r="J25" i="21" s="1"/>
  <c r="I47" i="21"/>
  <c r="J47" i="21" s="1"/>
  <c r="I57" i="21"/>
  <c r="J57" i="21" s="1"/>
  <c r="I40" i="21"/>
  <c r="J40" i="21" s="1"/>
  <c r="I21" i="21"/>
  <c r="J21" i="21" s="1"/>
  <c r="J7" i="21"/>
  <c r="I37" i="21"/>
  <c r="J37" i="21" s="1"/>
  <c r="I67" i="21"/>
  <c r="J67" i="21" s="1"/>
  <c r="I48" i="21"/>
  <c r="J48" i="21" s="1"/>
  <c r="I69" i="21"/>
  <c r="J69" i="21" s="1"/>
  <c r="I38" i="21"/>
  <c r="J38" i="21" s="1"/>
  <c r="I39" i="21"/>
  <c r="J39" i="21" s="1"/>
  <c r="I28" i="21"/>
  <c r="J28" i="21" s="1"/>
  <c r="I50" i="21"/>
  <c r="J50" i="21" s="1"/>
  <c r="I59" i="21"/>
  <c r="J59" i="21" s="1"/>
  <c r="E41" i="21"/>
  <c r="F41" i="21" s="1"/>
  <c r="E68" i="21"/>
  <c r="F68" i="21" s="1"/>
  <c r="E29" i="21"/>
  <c r="F29" i="21" s="1"/>
  <c r="E69" i="21"/>
  <c r="F69" i="21" s="1"/>
  <c r="E20" i="21"/>
  <c r="F20" i="21" s="1"/>
  <c r="I20" i="21"/>
  <c r="J20" i="21" s="1"/>
  <c r="I41" i="21"/>
  <c r="J41" i="21" s="1"/>
  <c r="E21" i="21"/>
  <c r="F21" i="21" s="1"/>
  <c r="E58" i="21"/>
  <c r="F58" i="21" s="1"/>
  <c r="I29" i="21"/>
  <c r="J29" i="21" s="1"/>
  <c r="E59" i="21"/>
  <c r="F59" i="21" s="1"/>
  <c r="M70" i="21"/>
  <c r="N70" i="21" s="1"/>
  <c r="M29" i="21"/>
  <c r="N29" i="21" s="1"/>
  <c r="M41" i="21"/>
  <c r="N41" i="21" s="1"/>
  <c r="M50" i="21"/>
  <c r="N50" i="21" s="1"/>
  <c r="M59" i="21"/>
  <c r="N59" i="21" s="1"/>
  <c r="M21" i="21"/>
  <c r="N21" i="21" s="1"/>
  <c r="M69" i="21"/>
  <c r="N69" i="21" s="1"/>
  <c r="M40" i="21"/>
  <c r="N40" i="21" s="1"/>
  <c r="M49" i="21"/>
  <c r="N49" i="21" s="1"/>
  <c r="M58" i="21"/>
  <c r="N58" i="21" s="1"/>
  <c r="M20" i="21"/>
  <c r="N20" i="21" s="1"/>
  <c r="M28" i="21"/>
  <c r="N28" i="21" s="1"/>
  <c r="M68" i="21"/>
  <c r="N68" i="21" s="1"/>
  <c r="M27" i="21"/>
  <c r="N27" i="21" s="1"/>
  <c r="M39" i="21"/>
  <c r="N39" i="21" s="1"/>
  <c r="M48" i="21"/>
  <c r="N48" i="21" s="1"/>
  <c r="M57" i="21"/>
  <c r="N57" i="21" s="1"/>
  <c r="M19" i="21"/>
  <c r="N19" i="21" s="1"/>
  <c r="M47" i="21"/>
  <c r="N47" i="21" s="1"/>
  <c r="M56" i="21"/>
  <c r="N56" i="21" s="1"/>
  <c r="M18" i="21"/>
  <c r="N18" i="21" s="1"/>
  <c r="M67" i="21"/>
  <c r="N67" i="21" s="1"/>
  <c r="M26" i="21"/>
  <c r="N26" i="21" s="1"/>
  <c r="M38" i="21"/>
  <c r="N38" i="21" s="1"/>
  <c r="M46" i="21"/>
  <c r="N46" i="21" s="1"/>
  <c r="M66" i="21"/>
  <c r="N66" i="21" s="1"/>
  <c r="M17" i="21"/>
  <c r="N17" i="21" s="1"/>
  <c r="M25" i="21"/>
  <c r="N25" i="21" s="1"/>
  <c r="M37" i="21"/>
  <c r="N37" i="21" s="1"/>
  <c r="C35" i="36"/>
  <c r="J35" i="36"/>
  <c r="B35" i="10"/>
  <c r="J11" i="1"/>
  <c r="N6" i="41"/>
  <c r="B35" i="36"/>
  <c r="P6" i="21"/>
  <c r="N7" i="21"/>
  <c r="N62" i="21"/>
  <c r="N8" i="21" s="1"/>
  <c r="B4" i="7"/>
  <c r="B5" i="7" s="1"/>
  <c r="C6" i="7" s="1"/>
  <c r="W8" i="1"/>
  <c r="B71" i="21"/>
  <c r="B10" i="21" s="1"/>
  <c r="F4" i="7"/>
  <c r="F5" i="7" s="1"/>
  <c r="G6" i="7" s="1"/>
  <c r="J72" i="21" l="1"/>
  <c r="J73" i="21" s="1"/>
  <c r="J61" i="21"/>
  <c r="J62" i="21" s="1"/>
  <c r="J8" i="21" s="1"/>
  <c r="J9" i="21" s="1"/>
  <c r="K9" i="21" s="1"/>
  <c r="J10" i="21" s="1"/>
  <c r="J11" i="21" s="1"/>
  <c r="K11" i="21" s="1"/>
  <c r="F61" i="21"/>
  <c r="F8" i="21" s="1"/>
  <c r="F71" i="21"/>
  <c r="F10" i="21" s="1"/>
  <c r="N61" i="21"/>
  <c r="N9" i="21"/>
  <c r="O9" i="21" s="1"/>
  <c r="A75" i="7"/>
  <c r="B75" i="7" s="1"/>
  <c r="A64" i="7"/>
  <c r="B64" i="7" s="1"/>
  <c r="A54" i="7"/>
  <c r="B54" i="7" s="1"/>
  <c r="A44" i="7"/>
  <c r="B44" i="7" s="1"/>
  <c r="A31" i="7"/>
  <c r="B31" i="7" s="1"/>
  <c r="A22" i="7"/>
  <c r="B22" i="7" s="1"/>
  <c r="E75" i="7"/>
  <c r="F75" i="7" s="1"/>
  <c r="E64" i="7"/>
  <c r="F64" i="7" s="1"/>
  <c r="E54" i="7"/>
  <c r="F54" i="7" s="1"/>
  <c r="E44" i="7"/>
  <c r="F44" i="7" s="1"/>
  <c r="E31" i="7"/>
  <c r="F31" i="7" s="1"/>
  <c r="E22" i="7"/>
  <c r="F22" i="7" s="1"/>
  <c r="A74" i="7"/>
  <c r="B74" i="7" s="1"/>
  <c r="A63" i="7"/>
  <c r="B63" i="7" s="1"/>
  <c r="A53" i="7"/>
  <c r="B53" i="7" s="1"/>
  <c r="A43" i="7"/>
  <c r="B43" i="7" s="1"/>
  <c r="A30" i="7"/>
  <c r="B30" i="7" s="1"/>
  <c r="A21" i="7"/>
  <c r="B21" i="7" s="1"/>
  <c r="E74" i="7"/>
  <c r="F74" i="7" s="1"/>
  <c r="E63" i="7"/>
  <c r="F63" i="7" s="1"/>
  <c r="E53" i="7"/>
  <c r="F53" i="7" s="1"/>
  <c r="E43" i="7"/>
  <c r="F43" i="7" s="1"/>
  <c r="E30" i="7"/>
  <c r="F30" i="7" s="1"/>
  <c r="E21" i="7"/>
  <c r="F21" i="7" s="1"/>
  <c r="E73" i="7"/>
  <c r="F73" i="7" s="1"/>
  <c r="E29" i="7"/>
  <c r="F29" i="7" s="1"/>
  <c r="E42" i="7"/>
  <c r="F42" i="7" s="1"/>
  <c r="E52" i="7"/>
  <c r="F52" i="7" s="1"/>
  <c r="E62" i="7"/>
  <c r="F62" i="7" s="1"/>
  <c r="E20" i="7"/>
  <c r="F20" i="7" s="1"/>
  <c r="A62" i="7"/>
  <c r="B62" i="7" s="1"/>
  <c r="A42" i="7"/>
  <c r="B42" i="7" s="1"/>
  <c r="A20" i="7"/>
  <c r="B20" i="7" s="1"/>
  <c r="A73" i="7"/>
  <c r="B73" i="7" s="1"/>
  <c r="A52" i="7"/>
  <c r="B52" i="7" s="1"/>
  <c r="A29" i="7"/>
  <c r="B29" i="7" s="1"/>
  <c r="E72" i="7"/>
  <c r="F72" i="7" s="1"/>
  <c r="E61" i="7"/>
  <c r="F61" i="7" s="1"/>
  <c r="E51" i="7"/>
  <c r="F51" i="7" s="1"/>
  <c r="E41" i="7"/>
  <c r="F41" i="7" s="1"/>
  <c r="E28" i="7"/>
  <c r="F28" i="7" s="1"/>
  <c r="E19" i="7"/>
  <c r="F19" i="7" s="1"/>
  <c r="A72" i="7"/>
  <c r="B72" i="7" s="1"/>
  <c r="A61" i="7"/>
  <c r="B61" i="7" s="1"/>
  <c r="A51" i="7"/>
  <c r="B51" i="7" s="1"/>
  <c r="A41" i="7"/>
  <c r="B41" i="7" s="1"/>
  <c r="A28" i="7"/>
  <c r="B28" i="7" s="1"/>
  <c r="A19" i="7"/>
  <c r="B19" i="7" s="1"/>
  <c r="E60" i="7"/>
  <c r="F60" i="7" s="1"/>
  <c r="E50" i="7"/>
  <c r="F50" i="7" s="1"/>
  <c r="E18" i="7"/>
  <c r="F18" i="7" s="1"/>
  <c r="E71" i="7"/>
  <c r="F71" i="7" s="1"/>
  <c r="E40" i="7"/>
  <c r="F40" i="7" s="1"/>
  <c r="E27" i="7"/>
  <c r="F27" i="7" s="1"/>
  <c r="A70" i="7"/>
  <c r="B70" i="7" s="1"/>
  <c r="A71" i="7"/>
  <c r="B71" i="7" s="1"/>
  <c r="A60" i="7"/>
  <c r="B60" i="7" s="1"/>
  <c r="A50" i="7"/>
  <c r="B50" i="7" s="1"/>
  <c r="A40" i="7"/>
  <c r="B40" i="7" s="1"/>
  <c r="A27" i="7"/>
  <c r="B27" i="7" s="1"/>
  <c r="A18" i="7"/>
  <c r="B18" i="7" s="1"/>
  <c r="E59" i="7"/>
  <c r="F59" i="7" s="1"/>
  <c r="E39" i="7"/>
  <c r="F39" i="7" s="1"/>
  <c r="E17" i="7"/>
  <c r="F17" i="7" s="1"/>
  <c r="E70" i="7"/>
  <c r="F70" i="7" s="1"/>
  <c r="M59" i="7"/>
  <c r="N59" i="7" s="1"/>
  <c r="E49" i="7"/>
  <c r="F49" i="7" s="1"/>
  <c r="E26" i="7"/>
  <c r="F26" i="7" s="1"/>
  <c r="I59" i="7"/>
  <c r="J59" i="7" s="1"/>
  <c r="A59" i="7"/>
  <c r="B59" i="7" s="1"/>
  <c r="A39" i="7"/>
  <c r="B39" i="7" s="1"/>
  <c r="A17" i="7"/>
  <c r="B17" i="7" s="1"/>
  <c r="A49" i="7"/>
  <c r="B49" i="7" s="1"/>
  <c r="A26" i="7"/>
  <c r="B26" i="7" s="1"/>
  <c r="N72" i="21"/>
  <c r="N73" i="21" s="1"/>
  <c r="F7" i="7"/>
  <c r="H6" i="7"/>
  <c r="B7" i="7"/>
  <c r="D6" i="7"/>
  <c r="L9" i="21"/>
  <c r="P11" i="21" l="1"/>
  <c r="K8" i="1"/>
  <c r="O11" i="21"/>
  <c r="N11" i="21"/>
  <c r="P9" i="21"/>
  <c r="N10" i="21"/>
  <c r="F66" i="7"/>
  <c r="F8" i="7" s="1"/>
  <c r="F9" i="7" s="1"/>
  <c r="G9" i="7" s="1"/>
  <c r="B66" i="7"/>
  <c r="B8" i="7" s="1"/>
  <c r="B9" i="7" s="1"/>
  <c r="C9" i="7" s="1"/>
  <c r="D9" i="7" s="1"/>
  <c r="I8" i="1"/>
  <c r="L11" i="21"/>
  <c r="B77" i="7"/>
  <c r="F77" i="7"/>
  <c r="Z8" i="1" l="1"/>
  <c r="N4" i="7"/>
  <c r="B10" i="7"/>
  <c r="B11" i="7" s="1"/>
  <c r="C11" i="7" s="1"/>
  <c r="D11" i="7" s="1"/>
  <c r="H9" i="7"/>
  <c r="F10" i="7"/>
  <c r="F11" i="7" s="1"/>
  <c r="G11" i="7" s="1"/>
  <c r="J4" i="7"/>
  <c r="Y8" i="1"/>
  <c r="O8" i="1"/>
  <c r="N81" i="7" l="1"/>
  <c r="N5" i="7"/>
  <c r="O6" i="7" s="1"/>
  <c r="E9" i="1"/>
  <c r="W9" i="1" s="1"/>
  <c r="H11" i="7"/>
  <c r="G9" i="1"/>
  <c r="J5" i="7"/>
  <c r="K6" i="7" s="1"/>
  <c r="J81" i="7"/>
  <c r="M63" i="7" l="1"/>
  <c r="N63" i="7" s="1"/>
  <c r="M52" i="7"/>
  <c r="N52" i="7" s="1"/>
  <c r="M73" i="7"/>
  <c r="N73" i="7" s="1"/>
  <c r="M50" i="7"/>
  <c r="N50" i="7" s="1"/>
  <c r="M26" i="7"/>
  <c r="N26" i="7" s="1"/>
  <c r="M76" i="7"/>
  <c r="N76" i="7" s="1"/>
  <c r="M43" i="7"/>
  <c r="N43" i="7" s="1"/>
  <c r="M62" i="7"/>
  <c r="N62" i="7" s="1"/>
  <c r="M28" i="7"/>
  <c r="N28" i="7" s="1"/>
  <c r="M27" i="7"/>
  <c r="N27" i="7" s="1"/>
  <c r="M17" i="7"/>
  <c r="N17" i="7" s="1"/>
  <c r="M41" i="7"/>
  <c r="N41" i="7" s="1"/>
  <c r="M42" i="7"/>
  <c r="N42" i="7" s="1"/>
  <c r="M49" i="7"/>
  <c r="N49" i="7" s="1"/>
  <c r="M53" i="7"/>
  <c r="N53" i="7" s="1"/>
  <c r="M51" i="7"/>
  <c r="N51" i="7" s="1"/>
  <c r="M64" i="7"/>
  <c r="N64" i="7" s="1"/>
  <c r="M30" i="7"/>
  <c r="N30" i="7" s="1"/>
  <c r="M20" i="7"/>
  <c r="N20" i="7" s="1"/>
  <c r="M61" i="7"/>
  <c r="N61" i="7" s="1"/>
  <c r="M18" i="7"/>
  <c r="N18" i="7" s="1"/>
  <c r="M54" i="7"/>
  <c r="N54" i="7" s="1"/>
  <c r="M75" i="7"/>
  <c r="N75" i="7" s="1"/>
  <c r="M74" i="7"/>
  <c r="N74" i="7" s="1"/>
  <c r="M44" i="7"/>
  <c r="N44" i="7" s="1"/>
  <c r="M29" i="7"/>
  <c r="N29" i="7" s="1"/>
  <c r="N7" i="7"/>
  <c r="M19" i="7"/>
  <c r="N19" i="7" s="1"/>
  <c r="M39" i="7"/>
  <c r="N39" i="7" s="1"/>
  <c r="M31" i="7"/>
  <c r="N31" i="7" s="1"/>
  <c r="M72" i="7"/>
  <c r="N72" i="7" s="1"/>
  <c r="M71" i="7"/>
  <c r="N71" i="7" s="1"/>
  <c r="P6" i="7"/>
  <c r="M22" i="7"/>
  <c r="N22" i="7" s="1"/>
  <c r="M21" i="7"/>
  <c r="N21" i="7" s="1"/>
  <c r="M60" i="7"/>
  <c r="N60" i="7" s="1"/>
  <c r="M40" i="7"/>
  <c r="N40" i="7" s="1"/>
  <c r="I76" i="7"/>
  <c r="J76" i="7" s="1"/>
  <c r="I64" i="7"/>
  <c r="J64" i="7" s="1"/>
  <c r="I54" i="7"/>
  <c r="J54" i="7" s="1"/>
  <c r="I44" i="7"/>
  <c r="J44" i="7" s="1"/>
  <c r="I31" i="7"/>
  <c r="J31" i="7" s="1"/>
  <c r="I22" i="7"/>
  <c r="J22" i="7" s="1"/>
  <c r="I63" i="7"/>
  <c r="J63" i="7" s="1"/>
  <c r="I53" i="7"/>
  <c r="J53" i="7" s="1"/>
  <c r="I43" i="7"/>
  <c r="J43" i="7" s="1"/>
  <c r="I30" i="7"/>
  <c r="J30" i="7" s="1"/>
  <c r="I21" i="7"/>
  <c r="J21" i="7" s="1"/>
  <c r="I75" i="7"/>
  <c r="J75" i="7" s="1"/>
  <c r="I42" i="7"/>
  <c r="J42" i="7" s="1"/>
  <c r="I52" i="7"/>
  <c r="J52" i="7" s="1"/>
  <c r="I62" i="7"/>
  <c r="J62" i="7" s="1"/>
  <c r="I20" i="7"/>
  <c r="J20" i="7" s="1"/>
  <c r="I74" i="7"/>
  <c r="J74" i="7" s="1"/>
  <c r="I29" i="7"/>
  <c r="J29" i="7" s="1"/>
  <c r="I41" i="7"/>
  <c r="J41" i="7" s="1"/>
  <c r="I73" i="7"/>
  <c r="J73" i="7" s="1"/>
  <c r="I51" i="7"/>
  <c r="J51" i="7" s="1"/>
  <c r="I28" i="7"/>
  <c r="J28" i="7" s="1"/>
  <c r="I19" i="7"/>
  <c r="J19" i="7" s="1"/>
  <c r="I61" i="7"/>
  <c r="J61" i="7" s="1"/>
  <c r="I71" i="7"/>
  <c r="J71" i="7" s="1"/>
  <c r="I72" i="7"/>
  <c r="J72" i="7" s="1"/>
  <c r="I60" i="7"/>
  <c r="J60" i="7" s="1"/>
  <c r="I50" i="7"/>
  <c r="J50" i="7" s="1"/>
  <c r="I40" i="7"/>
  <c r="J40" i="7" s="1"/>
  <c r="I27" i="7"/>
  <c r="J27" i="7" s="1"/>
  <c r="I18" i="7"/>
  <c r="J18" i="7" s="1"/>
  <c r="I39" i="7"/>
  <c r="J39" i="7" s="1"/>
  <c r="I17" i="7"/>
  <c r="J17" i="7" s="1"/>
  <c r="I49" i="7"/>
  <c r="J49" i="7" s="1"/>
  <c r="I26" i="7"/>
  <c r="J26" i="7" s="1"/>
  <c r="B4" i="38"/>
  <c r="B5" i="38" s="1"/>
  <c r="C6" i="38" s="1"/>
  <c r="J7" i="7"/>
  <c r="L6" i="7"/>
  <c r="X9" i="1"/>
  <c r="F4" i="38"/>
  <c r="F5" i="38" s="1"/>
  <c r="G6" i="38" s="1"/>
  <c r="N66" i="7" l="1"/>
  <c r="N67" i="7" s="1"/>
  <c r="N8" i="7" s="1"/>
  <c r="N9" i="7" s="1"/>
  <c r="O9" i="7" s="1"/>
  <c r="P9" i="7"/>
  <c r="N78" i="7"/>
  <c r="N79" i="7" s="1"/>
  <c r="A81" i="38"/>
  <c r="B81" i="38" s="1"/>
  <c r="A69" i="38"/>
  <c r="B69" i="38" s="1"/>
  <c r="A58" i="38"/>
  <c r="B58" i="38" s="1"/>
  <c r="A47" i="38"/>
  <c r="B47" i="38" s="1"/>
  <c r="A33" i="38"/>
  <c r="B33" i="38" s="1"/>
  <c r="A23" i="38"/>
  <c r="B23" i="38" s="1"/>
  <c r="E81" i="38"/>
  <c r="F81" i="38" s="1"/>
  <c r="E69" i="38"/>
  <c r="F69" i="38" s="1"/>
  <c r="E58" i="38"/>
  <c r="F58" i="38" s="1"/>
  <c r="E47" i="38"/>
  <c r="F47" i="38" s="1"/>
  <c r="E33" i="38"/>
  <c r="F33" i="38" s="1"/>
  <c r="E23" i="38"/>
  <c r="F23" i="38" s="1"/>
  <c r="E80" i="38"/>
  <c r="F80" i="38" s="1"/>
  <c r="E68" i="38"/>
  <c r="F68" i="38" s="1"/>
  <c r="E57" i="38"/>
  <c r="F57" i="38" s="1"/>
  <c r="E46" i="38"/>
  <c r="F46" i="38" s="1"/>
  <c r="E32" i="38"/>
  <c r="F32" i="38" s="1"/>
  <c r="E22" i="38"/>
  <c r="F22" i="38" s="1"/>
  <c r="A80" i="38"/>
  <c r="B80" i="38" s="1"/>
  <c r="A68" i="38"/>
  <c r="B68" i="38" s="1"/>
  <c r="A57" i="38"/>
  <c r="B57" i="38" s="1"/>
  <c r="A46" i="38"/>
  <c r="B46" i="38" s="1"/>
  <c r="A32" i="38"/>
  <c r="B32" i="38" s="1"/>
  <c r="A22" i="38"/>
  <c r="B22" i="38" s="1"/>
  <c r="E56" i="38"/>
  <c r="F56" i="38" s="1"/>
  <c r="E67" i="38"/>
  <c r="F67" i="38" s="1"/>
  <c r="E21" i="38"/>
  <c r="F21" i="38" s="1"/>
  <c r="E79" i="38"/>
  <c r="F79" i="38" s="1"/>
  <c r="E31" i="38"/>
  <c r="F31" i="38" s="1"/>
  <c r="E45" i="38"/>
  <c r="F45" i="38" s="1"/>
  <c r="A67" i="38"/>
  <c r="B67" i="38" s="1"/>
  <c r="A31" i="38"/>
  <c r="B31" i="38" s="1"/>
  <c r="A56" i="38"/>
  <c r="B56" i="38" s="1"/>
  <c r="A45" i="38"/>
  <c r="B45" i="38" s="1"/>
  <c r="A79" i="38"/>
  <c r="B79" i="38" s="1"/>
  <c r="A21" i="38"/>
  <c r="B21" i="38" s="1"/>
  <c r="E78" i="38"/>
  <c r="F78" i="38" s="1"/>
  <c r="E66" i="38"/>
  <c r="F66" i="38" s="1"/>
  <c r="E55" i="38"/>
  <c r="F55" i="38" s="1"/>
  <c r="E44" i="38"/>
  <c r="F44" i="38" s="1"/>
  <c r="E30" i="38"/>
  <c r="F30" i="38" s="1"/>
  <c r="E20" i="38"/>
  <c r="F20" i="38" s="1"/>
  <c r="A78" i="38"/>
  <c r="B78" i="38" s="1"/>
  <c r="A66" i="38"/>
  <c r="B66" i="38" s="1"/>
  <c r="A55" i="38"/>
  <c r="B55" i="38" s="1"/>
  <c r="A44" i="38"/>
  <c r="B44" i="38" s="1"/>
  <c r="A30" i="38"/>
  <c r="B30" i="38" s="1"/>
  <c r="A20" i="38"/>
  <c r="B20" i="38" s="1"/>
  <c r="A76" i="38"/>
  <c r="B76" i="38" s="1"/>
  <c r="A77" i="38"/>
  <c r="B77" i="38" s="1"/>
  <c r="A65" i="38"/>
  <c r="B65" i="38" s="1"/>
  <c r="A54" i="38"/>
  <c r="B54" i="38" s="1"/>
  <c r="A43" i="38"/>
  <c r="B43" i="38" s="1"/>
  <c r="A29" i="38"/>
  <c r="B29" i="38" s="1"/>
  <c r="A19" i="38"/>
  <c r="B19" i="38" s="1"/>
  <c r="E77" i="38"/>
  <c r="F77" i="38" s="1"/>
  <c r="E65" i="38"/>
  <c r="F65" i="38" s="1"/>
  <c r="E54" i="38"/>
  <c r="F54" i="38" s="1"/>
  <c r="E43" i="38"/>
  <c r="F43" i="38" s="1"/>
  <c r="E29" i="38"/>
  <c r="F29" i="38" s="1"/>
  <c r="E19" i="38"/>
  <c r="F19" i="38" s="1"/>
  <c r="E76" i="38"/>
  <c r="F76" i="38" s="1"/>
  <c r="E53" i="38"/>
  <c r="F53" i="38" s="1"/>
  <c r="E28" i="38"/>
  <c r="F28" i="38" s="1"/>
  <c r="E64" i="38"/>
  <c r="F64" i="38" s="1"/>
  <c r="E42" i="38"/>
  <c r="F42" i="38" s="1"/>
  <c r="E18" i="38"/>
  <c r="F18" i="38" s="1"/>
  <c r="A64" i="38"/>
  <c r="B64" i="38" s="1"/>
  <c r="A42" i="38"/>
  <c r="B42" i="38" s="1"/>
  <c r="A18" i="38"/>
  <c r="B18" i="38" s="1"/>
  <c r="A53" i="38"/>
  <c r="B53" i="38" s="1"/>
  <c r="A28" i="38"/>
  <c r="B28" i="38" s="1"/>
  <c r="A75" i="38"/>
  <c r="B75" i="38" s="1"/>
  <c r="E75" i="38"/>
  <c r="F75" i="38" s="1"/>
  <c r="E63" i="38"/>
  <c r="F63" i="38" s="1"/>
  <c r="E17" i="38"/>
  <c r="F17" i="38" s="1"/>
  <c r="E41" i="38"/>
  <c r="F41" i="38" s="1"/>
  <c r="E27" i="38"/>
  <c r="F27" i="38" s="1"/>
  <c r="E52" i="38"/>
  <c r="F52" i="38" s="1"/>
  <c r="A63" i="38"/>
  <c r="B63" i="38" s="1"/>
  <c r="A41" i="38"/>
  <c r="B41" i="38" s="1"/>
  <c r="A17" i="38"/>
  <c r="B17" i="38" s="1"/>
  <c r="A52" i="38"/>
  <c r="B52" i="38" s="1"/>
  <c r="A27" i="38"/>
  <c r="B27" i="38" s="1"/>
  <c r="D6" i="38"/>
  <c r="B7" i="38"/>
  <c r="P11" i="7"/>
  <c r="J66" i="7"/>
  <c r="J67" i="7" s="1"/>
  <c r="J8" i="7" s="1"/>
  <c r="J9" i="7" s="1"/>
  <c r="K9" i="7" s="1"/>
  <c r="J78" i="7"/>
  <c r="J79" i="7" s="1"/>
  <c r="G10" i="1"/>
  <c r="F11" i="38"/>
  <c r="G9" i="38"/>
  <c r="G11" i="38"/>
  <c r="H11" i="38"/>
  <c r="F9" i="38"/>
  <c r="H6" i="38"/>
  <c r="H9" i="38"/>
  <c r="F7" i="38"/>
  <c r="F71" i="38" l="1"/>
  <c r="F8" i="38" s="1"/>
  <c r="N10" i="7"/>
  <c r="N11" i="7" s="1"/>
  <c r="O11" i="7" s="1"/>
  <c r="K9" i="1" s="1"/>
  <c r="Z9" i="1" s="1"/>
  <c r="B83" i="38"/>
  <c r="B71" i="38"/>
  <c r="B8" i="38" s="1"/>
  <c r="B9" i="38" s="1"/>
  <c r="C9" i="38" s="1"/>
  <c r="D11" i="38" s="1"/>
  <c r="F83" i="38"/>
  <c r="F10" i="38" s="1"/>
  <c r="X10" i="1"/>
  <c r="F4" i="41"/>
  <c r="F5" i="41" s="1"/>
  <c r="G6" i="41" s="1"/>
  <c r="F4" i="43"/>
  <c r="F5" i="43" s="1"/>
  <c r="G6" i="43" s="1"/>
  <c r="J10" i="7"/>
  <c r="J11" i="7" s="1"/>
  <c r="K11" i="7" s="1"/>
  <c r="L9" i="7"/>
  <c r="N4" i="38" l="1"/>
  <c r="N87" i="38" s="1"/>
  <c r="N72" i="38" s="1"/>
  <c r="E87" i="41"/>
  <c r="F87" i="41" s="1"/>
  <c r="E74" i="41"/>
  <c r="F74" i="41" s="1"/>
  <c r="E62" i="41"/>
  <c r="F62" i="41" s="1"/>
  <c r="E50" i="41"/>
  <c r="F50" i="41" s="1"/>
  <c r="E35" i="41"/>
  <c r="F35" i="41" s="1"/>
  <c r="E24" i="41"/>
  <c r="F24" i="41" s="1"/>
  <c r="E93" i="43"/>
  <c r="F93" i="43" s="1"/>
  <c r="E79" i="43"/>
  <c r="F79" i="43" s="1"/>
  <c r="E66" i="43"/>
  <c r="F66" i="43" s="1"/>
  <c r="E53" i="43"/>
  <c r="F53" i="43" s="1"/>
  <c r="E37" i="43"/>
  <c r="F37" i="43" s="1"/>
  <c r="E25" i="43"/>
  <c r="F25" i="43" s="1"/>
  <c r="E92" i="43"/>
  <c r="F92" i="43" s="1"/>
  <c r="E78" i="43"/>
  <c r="F78" i="43" s="1"/>
  <c r="E65" i="43"/>
  <c r="F65" i="43" s="1"/>
  <c r="E52" i="43"/>
  <c r="F52" i="43" s="1"/>
  <c r="E36" i="43"/>
  <c r="F36" i="43" s="1"/>
  <c r="E24" i="43"/>
  <c r="F24" i="43" s="1"/>
  <c r="E86" i="41"/>
  <c r="F86" i="41" s="1"/>
  <c r="E73" i="41"/>
  <c r="F73" i="41" s="1"/>
  <c r="E61" i="41"/>
  <c r="F61" i="41" s="1"/>
  <c r="E49" i="41"/>
  <c r="F49" i="41" s="1"/>
  <c r="E34" i="41"/>
  <c r="F34" i="41" s="1"/>
  <c r="E23" i="41"/>
  <c r="F23" i="41" s="1"/>
  <c r="E64" i="43"/>
  <c r="F64" i="43" s="1"/>
  <c r="E77" i="43"/>
  <c r="F77" i="43" s="1"/>
  <c r="E23" i="43"/>
  <c r="F23" i="43" s="1"/>
  <c r="E91" i="43"/>
  <c r="F91" i="43" s="1"/>
  <c r="E35" i="43"/>
  <c r="F35" i="43" s="1"/>
  <c r="E51" i="43"/>
  <c r="F51" i="43" s="1"/>
  <c r="E85" i="41"/>
  <c r="F85" i="41" s="1"/>
  <c r="E33" i="41"/>
  <c r="F33" i="41" s="1"/>
  <c r="E48" i="41"/>
  <c r="F48" i="41" s="1"/>
  <c r="E60" i="41"/>
  <c r="F60" i="41" s="1"/>
  <c r="E72" i="41"/>
  <c r="F72" i="41" s="1"/>
  <c r="E22" i="41"/>
  <c r="F22" i="41" s="1"/>
  <c r="E90" i="43"/>
  <c r="F90" i="43" s="1"/>
  <c r="E76" i="43"/>
  <c r="F76" i="43" s="1"/>
  <c r="E63" i="43"/>
  <c r="F63" i="43" s="1"/>
  <c r="E50" i="43"/>
  <c r="F50" i="43" s="1"/>
  <c r="E34" i="43"/>
  <c r="F34" i="43" s="1"/>
  <c r="E22" i="43"/>
  <c r="F22" i="43" s="1"/>
  <c r="E84" i="41"/>
  <c r="F84" i="41" s="1"/>
  <c r="E71" i="41"/>
  <c r="F71" i="41" s="1"/>
  <c r="E59" i="41"/>
  <c r="F59" i="41" s="1"/>
  <c r="E47" i="41"/>
  <c r="F47" i="41" s="1"/>
  <c r="E32" i="41"/>
  <c r="F32" i="41" s="1"/>
  <c r="E21" i="41"/>
  <c r="F21" i="41" s="1"/>
  <c r="E83" i="41"/>
  <c r="F83" i="41" s="1"/>
  <c r="E70" i="41"/>
  <c r="F70" i="41" s="1"/>
  <c r="E58" i="41"/>
  <c r="F58" i="41" s="1"/>
  <c r="E46" i="41"/>
  <c r="F46" i="41" s="1"/>
  <c r="E31" i="41"/>
  <c r="F31" i="41" s="1"/>
  <c r="E20" i="41"/>
  <c r="F20" i="41" s="1"/>
  <c r="E89" i="43"/>
  <c r="F89" i="43" s="1"/>
  <c r="E75" i="43"/>
  <c r="F75" i="43" s="1"/>
  <c r="E62" i="43"/>
  <c r="F62" i="43" s="1"/>
  <c r="E49" i="43"/>
  <c r="F49" i="43" s="1"/>
  <c r="E33" i="43"/>
  <c r="F33" i="43" s="1"/>
  <c r="E21" i="43"/>
  <c r="F21" i="43" s="1"/>
  <c r="E88" i="43"/>
  <c r="F88" i="43" s="1"/>
  <c r="E61" i="43"/>
  <c r="F61" i="43" s="1"/>
  <c r="E32" i="43"/>
  <c r="F32" i="43" s="1"/>
  <c r="E74" i="43"/>
  <c r="F74" i="43" s="1"/>
  <c r="E48" i="43"/>
  <c r="F48" i="43" s="1"/>
  <c r="E20" i="43"/>
  <c r="F20" i="43" s="1"/>
  <c r="E82" i="41"/>
  <c r="F82" i="41" s="1"/>
  <c r="E30" i="41"/>
  <c r="F30" i="41" s="1"/>
  <c r="E57" i="41"/>
  <c r="F57" i="41" s="1"/>
  <c r="E69" i="41"/>
  <c r="F69" i="41" s="1"/>
  <c r="E19" i="41"/>
  <c r="F19" i="41" s="1"/>
  <c r="E45" i="41"/>
  <c r="F45" i="41" s="1"/>
  <c r="E56" i="41"/>
  <c r="F56" i="41" s="1"/>
  <c r="E44" i="41"/>
  <c r="F44" i="41" s="1"/>
  <c r="E18" i="41"/>
  <c r="F18" i="41" s="1"/>
  <c r="E81" i="41"/>
  <c r="F81" i="41" s="1"/>
  <c r="E29" i="41"/>
  <c r="F29" i="41" s="1"/>
  <c r="E68" i="41"/>
  <c r="F68" i="41" s="1"/>
  <c r="E87" i="43"/>
  <c r="F87" i="43" s="1"/>
  <c r="E31" i="43"/>
  <c r="F31" i="43" s="1"/>
  <c r="E73" i="43"/>
  <c r="F73" i="43" s="1"/>
  <c r="E19" i="43"/>
  <c r="F19" i="43" s="1"/>
  <c r="E60" i="43"/>
  <c r="F60" i="43" s="1"/>
  <c r="E47" i="43"/>
  <c r="F47" i="43" s="1"/>
  <c r="E80" i="41"/>
  <c r="F80" i="41" s="1"/>
  <c r="E28" i="41"/>
  <c r="F28" i="41" s="1"/>
  <c r="E67" i="41"/>
  <c r="F67" i="41" s="1"/>
  <c r="E17" i="41"/>
  <c r="F17" i="41" s="1"/>
  <c r="E43" i="41"/>
  <c r="F43" i="41" s="1"/>
  <c r="E55" i="41"/>
  <c r="F55" i="41" s="1"/>
  <c r="E86" i="43"/>
  <c r="F86" i="43" s="1"/>
  <c r="E30" i="43"/>
  <c r="F30" i="43" s="1"/>
  <c r="E72" i="43"/>
  <c r="F72" i="43" s="1"/>
  <c r="E18" i="43"/>
  <c r="F18" i="43" s="1"/>
  <c r="E59" i="43"/>
  <c r="F59" i="43" s="1"/>
  <c r="E46" i="43"/>
  <c r="F46" i="43" s="1"/>
  <c r="E85" i="43"/>
  <c r="F85" i="43" s="1"/>
  <c r="E29" i="43"/>
  <c r="F29" i="43" s="1"/>
  <c r="E71" i="43"/>
  <c r="F71" i="43" s="1"/>
  <c r="E17" i="43"/>
  <c r="F17" i="43" s="1"/>
  <c r="E58" i="43"/>
  <c r="F58" i="43" s="1"/>
  <c r="E45" i="43"/>
  <c r="F45" i="43" s="1"/>
  <c r="B11" i="38"/>
  <c r="E10" i="1"/>
  <c r="W10" i="1" s="1"/>
  <c r="B10" i="38"/>
  <c r="C11" i="38"/>
  <c r="D9" i="38"/>
  <c r="I9" i="1"/>
  <c r="L11" i="7"/>
  <c r="F7" i="41"/>
  <c r="H6" i="41"/>
  <c r="G12" i="1"/>
  <c r="X12" i="1" s="1"/>
  <c r="G9" i="43"/>
  <c r="F11" i="43"/>
  <c r="G11" i="43"/>
  <c r="H6" i="43"/>
  <c r="H11" i="43"/>
  <c r="H9" i="43"/>
  <c r="F7" i="43"/>
  <c r="F9" i="43"/>
  <c r="F81" i="43" l="1"/>
  <c r="F8" i="43" s="1"/>
  <c r="N5" i="38"/>
  <c r="O6" i="38" s="1"/>
  <c r="M66" i="38" s="1"/>
  <c r="N66" i="38" s="1"/>
  <c r="B4" i="41"/>
  <c r="B5" i="41" s="1"/>
  <c r="C6" i="41" s="1"/>
  <c r="B4" i="43"/>
  <c r="B5" i="43" s="1"/>
  <c r="C6" i="43" s="1"/>
  <c r="F89" i="41"/>
  <c r="F76" i="41"/>
  <c r="F8" i="41" s="1"/>
  <c r="F9" i="41" s="1"/>
  <c r="G9" i="41" s="1"/>
  <c r="H9" i="41" s="1"/>
  <c r="F95" i="43"/>
  <c r="F10" i="43" s="1"/>
  <c r="Y9" i="1"/>
  <c r="O9" i="1" s="1"/>
  <c r="J4" i="38"/>
  <c r="M20" i="38" l="1"/>
  <c r="N20" i="38" s="1"/>
  <c r="M44" i="38"/>
  <c r="N44" i="38" s="1"/>
  <c r="M81" i="38"/>
  <c r="N81" i="38" s="1"/>
  <c r="K10" i="1"/>
  <c r="N4" i="41" s="1"/>
  <c r="N5" i="41" s="1"/>
  <c r="O6" i="41" s="1"/>
  <c r="M47" i="38"/>
  <c r="N47" i="38" s="1"/>
  <c r="M65" i="38"/>
  <c r="N65" i="38" s="1"/>
  <c r="M67" i="38"/>
  <c r="N67" i="38" s="1"/>
  <c r="M33" i="38"/>
  <c r="N33" i="38" s="1"/>
  <c r="M21" i="38"/>
  <c r="N21" i="38" s="1"/>
  <c r="M43" i="38"/>
  <c r="N43" i="38" s="1"/>
  <c r="M78" i="38"/>
  <c r="N78" i="38" s="1"/>
  <c r="O11" i="38"/>
  <c r="M32" i="38"/>
  <c r="N32" i="38" s="1"/>
  <c r="M52" i="38"/>
  <c r="N52" i="38" s="1"/>
  <c r="P11" i="38"/>
  <c r="M31" i="38"/>
  <c r="N31" i="38" s="1"/>
  <c r="M19" i="38"/>
  <c r="N19" i="38" s="1"/>
  <c r="M69" i="38"/>
  <c r="N69" i="38" s="1"/>
  <c r="M57" i="38"/>
  <c r="N57" i="38" s="1"/>
  <c r="M30" i="38"/>
  <c r="N30" i="38" s="1"/>
  <c r="M53" i="38"/>
  <c r="N53" i="38" s="1"/>
  <c r="N11" i="38"/>
  <c r="M58" i="38"/>
  <c r="N58" i="38" s="1"/>
  <c r="M22" i="38"/>
  <c r="N22" i="38" s="1"/>
  <c r="M41" i="38"/>
  <c r="N41" i="38" s="1"/>
  <c r="N7" i="38"/>
  <c r="N9" i="38" s="1"/>
  <c r="O9" i="38" s="1"/>
  <c r="M18" i="38"/>
  <c r="N18" i="38" s="1"/>
  <c r="M17" i="38"/>
  <c r="N17" i="38" s="1"/>
  <c r="M23" i="38"/>
  <c r="N23" i="38" s="1"/>
  <c r="M28" i="38"/>
  <c r="N28" i="38" s="1"/>
  <c r="M76" i="38"/>
  <c r="N76" i="38" s="1"/>
  <c r="M55" i="38"/>
  <c r="N55" i="38" s="1"/>
  <c r="M46" i="38"/>
  <c r="N46" i="38" s="1"/>
  <c r="M56" i="38"/>
  <c r="N56" i="38" s="1"/>
  <c r="M64" i="38"/>
  <c r="N64" i="38" s="1"/>
  <c r="M68" i="38"/>
  <c r="N68" i="38" s="1"/>
  <c r="M27" i="38"/>
  <c r="N27" i="38" s="1"/>
  <c r="P9" i="38"/>
  <c r="M80" i="38"/>
  <c r="N80" i="38" s="1"/>
  <c r="M79" i="38"/>
  <c r="N79" i="38" s="1"/>
  <c r="M63" i="38"/>
  <c r="N63" i="38" s="1"/>
  <c r="M54" i="38"/>
  <c r="N54" i="38" s="1"/>
  <c r="M82" i="38"/>
  <c r="N82" i="38" s="1"/>
  <c r="M45" i="38"/>
  <c r="N45" i="38" s="1"/>
  <c r="P6" i="38"/>
  <c r="M29" i="38"/>
  <c r="N29" i="38" s="1"/>
  <c r="N8" i="38"/>
  <c r="M77" i="38"/>
  <c r="N77" i="38" s="1"/>
  <c r="M42" i="38"/>
  <c r="N42" i="38" s="1"/>
  <c r="A93" i="43"/>
  <c r="B93" i="43" s="1"/>
  <c r="A79" i="43"/>
  <c r="B79" i="43" s="1"/>
  <c r="A66" i="43"/>
  <c r="B66" i="43" s="1"/>
  <c r="A53" i="43"/>
  <c r="B53" i="43" s="1"/>
  <c r="A37" i="43"/>
  <c r="B37" i="43" s="1"/>
  <c r="A25" i="43"/>
  <c r="B25" i="43" s="1"/>
  <c r="A87" i="41"/>
  <c r="B87" i="41" s="1"/>
  <c r="A74" i="41"/>
  <c r="B74" i="41" s="1"/>
  <c r="A62" i="41"/>
  <c r="B62" i="41" s="1"/>
  <c r="A50" i="41"/>
  <c r="B50" i="41" s="1"/>
  <c r="A35" i="41"/>
  <c r="B35" i="41" s="1"/>
  <c r="A24" i="41"/>
  <c r="B24" i="41" s="1"/>
  <c r="A92" i="43"/>
  <c r="B92" i="43" s="1"/>
  <c r="A78" i="43"/>
  <c r="B78" i="43" s="1"/>
  <c r="A65" i="43"/>
  <c r="B65" i="43" s="1"/>
  <c r="A52" i="43"/>
  <c r="B52" i="43" s="1"/>
  <c r="A36" i="43"/>
  <c r="B36" i="43" s="1"/>
  <c r="A24" i="43"/>
  <c r="B24" i="43" s="1"/>
  <c r="A86" i="41"/>
  <c r="B86" i="41" s="1"/>
  <c r="A73" i="41"/>
  <c r="B73" i="41" s="1"/>
  <c r="A61" i="41"/>
  <c r="B61" i="41" s="1"/>
  <c r="A49" i="41"/>
  <c r="B49" i="41" s="1"/>
  <c r="A34" i="41"/>
  <c r="B34" i="41" s="1"/>
  <c r="A23" i="41"/>
  <c r="B23" i="41" s="1"/>
  <c r="A91" i="43"/>
  <c r="B91" i="43" s="1"/>
  <c r="A77" i="43"/>
  <c r="B77" i="43" s="1"/>
  <c r="A64" i="43"/>
  <c r="B64" i="43" s="1"/>
  <c r="A51" i="43"/>
  <c r="B51" i="43" s="1"/>
  <c r="A35" i="43"/>
  <c r="B35" i="43" s="1"/>
  <c r="A23" i="43"/>
  <c r="B23" i="43" s="1"/>
  <c r="A72" i="41"/>
  <c r="B72" i="41" s="1"/>
  <c r="A48" i="41"/>
  <c r="B48" i="41" s="1"/>
  <c r="A22" i="41"/>
  <c r="B22" i="41" s="1"/>
  <c r="A60" i="41"/>
  <c r="B60" i="41" s="1"/>
  <c r="A85" i="41"/>
  <c r="B85" i="41" s="1"/>
  <c r="A33" i="41"/>
  <c r="B33" i="41" s="1"/>
  <c r="A90" i="43"/>
  <c r="B90" i="43" s="1"/>
  <c r="A76" i="43"/>
  <c r="B76" i="43" s="1"/>
  <c r="A63" i="43"/>
  <c r="B63" i="43" s="1"/>
  <c r="A50" i="43"/>
  <c r="B50" i="43" s="1"/>
  <c r="A34" i="43"/>
  <c r="B34" i="43" s="1"/>
  <c r="A22" i="43"/>
  <c r="B22" i="43" s="1"/>
  <c r="A84" i="41"/>
  <c r="B84" i="41" s="1"/>
  <c r="A71" i="41"/>
  <c r="B71" i="41" s="1"/>
  <c r="A59" i="41"/>
  <c r="B59" i="41" s="1"/>
  <c r="A47" i="41"/>
  <c r="B47" i="41" s="1"/>
  <c r="A32" i="41"/>
  <c r="B32" i="41" s="1"/>
  <c r="A21" i="41"/>
  <c r="B21" i="41" s="1"/>
  <c r="A88" i="43"/>
  <c r="B88" i="43" s="1"/>
  <c r="A89" i="43"/>
  <c r="B89" i="43" s="1"/>
  <c r="A75" i="43"/>
  <c r="B75" i="43" s="1"/>
  <c r="A62" i="43"/>
  <c r="B62" i="43" s="1"/>
  <c r="A49" i="43"/>
  <c r="B49" i="43" s="1"/>
  <c r="A33" i="43"/>
  <c r="B33" i="43" s="1"/>
  <c r="A21" i="43"/>
  <c r="B21" i="43" s="1"/>
  <c r="A82" i="41"/>
  <c r="B82" i="41" s="1"/>
  <c r="A83" i="41"/>
  <c r="B83" i="41" s="1"/>
  <c r="A70" i="41"/>
  <c r="B70" i="41" s="1"/>
  <c r="A58" i="41"/>
  <c r="B58" i="41" s="1"/>
  <c r="A46" i="41"/>
  <c r="B46" i="41" s="1"/>
  <c r="A31" i="41"/>
  <c r="B31" i="41" s="1"/>
  <c r="A20" i="41"/>
  <c r="B20" i="41" s="1"/>
  <c r="A74" i="43"/>
  <c r="B74" i="43" s="1"/>
  <c r="A20" i="43"/>
  <c r="B20" i="43" s="1"/>
  <c r="A61" i="43"/>
  <c r="B61" i="43" s="1"/>
  <c r="A32" i="43"/>
  <c r="B32" i="43" s="1"/>
  <c r="A48" i="43"/>
  <c r="B48" i="43" s="1"/>
  <c r="A87" i="43"/>
  <c r="B87" i="43" s="1"/>
  <c r="A69" i="41"/>
  <c r="B69" i="41" s="1"/>
  <c r="A45" i="41"/>
  <c r="B45" i="41" s="1"/>
  <c r="A19" i="41"/>
  <c r="B19" i="41" s="1"/>
  <c r="A30" i="41"/>
  <c r="B30" i="41" s="1"/>
  <c r="A57" i="41"/>
  <c r="B57" i="41" s="1"/>
  <c r="A81" i="41"/>
  <c r="B81" i="41" s="1"/>
  <c r="A31" i="43"/>
  <c r="B31" i="43" s="1"/>
  <c r="A73" i="43"/>
  <c r="B73" i="43" s="1"/>
  <c r="A47" i="43"/>
  <c r="B47" i="43" s="1"/>
  <c r="A19" i="43"/>
  <c r="B19" i="43" s="1"/>
  <c r="A60" i="43"/>
  <c r="B60" i="43" s="1"/>
  <c r="A86" i="43"/>
  <c r="B86" i="43" s="1"/>
  <c r="A68" i="41"/>
  <c r="B68" i="41" s="1"/>
  <c r="A44" i="41"/>
  <c r="B44" i="41" s="1"/>
  <c r="A18" i="41"/>
  <c r="B18" i="41" s="1"/>
  <c r="A56" i="41"/>
  <c r="B56" i="41" s="1"/>
  <c r="A29" i="41"/>
  <c r="B29" i="41" s="1"/>
  <c r="A80" i="41"/>
  <c r="B80" i="41" s="1"/>
  <c r="A72" i="43"/>
  <c r="B72" i="43" s="1"/>
  <c r="A46" i="43"/>
  <c r="B46" i="43" s="1"/>
  <c r="A18" i="43"/>
  <c r="B18" i="43" s="1"/>
  <c r="A30" i="43"/>
  <c r="B30" i="43" s="1"/>
  <c r="A59" i="43"/>
  <c r="B59" i="43" s="1"/>
  <c r="A85" i="43"/>
  <c r="B85" i="43" s="1"/>
  <c r="A28" i="41"/>
  <c r="B28" i="41" s="1"/>
  <c r="A55" i="41"/>
  <c r="B55" i="41" s="1"/>
  <c r="A67" i="41"/>
  <c r="B67" i="41" s="1"/>
  <c r="A43" i="41"/>
  <c r="B43" i="41" s="1"/>
  <c r="A17" i="41"/>
  <c r="B17" i="41" s="1"/>
  <c r="A71" i="43"/>
  <c r="B71" i="43" s="1"/>
  <c r="A45" i="43"/>
  <c r="B45" i="43" s="1"/>
  <c r="A58" i="43"/>
  <c r="B58" i="43" s="1"/>
  <c r="A29" i="43"/>
  <c r="B29" i="43" s="1"/>
  <c r="A17" i="43"/>
  <c r="B17" i="43" s="1"/>
  <c r="B9" i="43"/>
  <c r="D6" i="41"/>
  <c r="E11" i="1"/>
  <c r="W11" i="1" s="1"/>
  <c r="C9" i="41"/>
  <c r="B11" i="41"/>
  <c r="C11" i="43"/>
  <c r="D6" i="43"/>
  <c r="D11" i="41"/>
  <c r="B9" i="41"/>
  <c r="D9" i="41"/>
  <c r="C9" i="43"/>
  <c r="B7" i="43"/>
  <c r="B7" i="41"/>
  <c r="D9" i="43"/>
  <c r="B11" i="43"/>
  <c r="E12" i="1"/>
  <c r="W12" i="1" s="1"/>
  <c r="D11" i="43"/>
  <c r="C11" i="41"/>
  <c r="G11" i="41"/>
  <c r="F11" i="41"/>
  <c r="F10" i="41"/>
  <c r="H11" i="41"/>
  <c r="G11" i="1"/>
  <c r="X11" i="1" s="1"/>
  <c r="J87" i="38"/>
  <c r="J5" i="38"/>
  <c r="K6" i="38" s="1"/>
  <c r="B81" i="43" l="1"/>
  <c r="B8" i="43" s="1"/>
  <c r="B76" i="41"/>
  <c r="B8" i="41" s="1"/>
  <c r="N4" i="43"/>
  <c r="N5" i="43" s="1"/>
  <c r="O6" i="43" s="1"/>
  <c r="M37" i="43" s="1"/>
  <c r="N37" i="43" s="1"/>
  <c r="N93" i="41"/>
  <c r="N84" i="38"/>
  <c r="N85" i="38" s="1"/>
  <c r="N10" i="38" s="1"/>
  <c r="N71" i="38"/>
  <c r="Z10" i="1"/>
  <c r="I82" i="38"/>
  <c r="J82" i="38" s="1"/>
  <c r="I69" i="38"/>
  <c r="J69" i="38" s="1"/>
  <c r="I58" i="38"/>
  <c r="J58" i="38" s="1"/>
  <c r="I47" i="38"/>
  <c r="J47" i="38" s="1"/>
  <c r="I33" i="38"/>
  <c r="J33" i="38" s="1"/>
  <c r="I23" i="38"/>
  <c r="J23" i="38" s="1"/>
  <c r="M88" i="41"/>
  <c r="N88" i="41" s="1"/>
  <c r="M74" i="41"/>
  <c r="N74" i="41" s="1"/>
  <c r="M62" i="41"/>
  <c r="N62" i="41" s="1"/>
  <c r="M50" i="41"/>
  <c r="N50" i="41" s="1"/>
  <c r="M35" i="41"/>
  <c r="N35" i="41" s="1"/>
  <c r="M24" i="41"/>
  <c r="N24" i="41" s="1"/>
  <c r="M73" i="41"/>
  <c r="N73" i="41" s="1"/>
  <c r="M61" i="41"/>
  <c r="N61" i="41" s="1"/>
  <c r="M49" i="41"/>
  <c r="N49" i="41" s="1"/>
  <c r="M34" i="41"/>
  <c r="N34" i="41" s="1"/>
  <c r="M23" i="41"/>
  <c r="N23" i="41" s="1"/>
  <c r="M87" i="41"/>
  <c r="N87" i="41" s="1"/>
  <c r="I81" i="38"/>
  <c r="J81" i="38" s="1"/>
  <c r="I68" i="38"/>
  <c r="J68" i="38" s="1"/>
  <c r="I57" i="38"/>
  <c r="J57" i="38" s="1"/>
  <c r="I46" i="38"/>
  <c r="J46" i="38" s="1"/>
  <c r="I32" i="38"/>
  <c r="J32" i="38" s="1"/>
  <c r="I22" i="38"/>
  <c r="J22" i="38" s="1"/>
  <c r="M60" i="41"/>
  <c r="N60" i="41" s="1"/>
  <c r="M72" i="41"/>
  <c r="N72" i="41" s="1"/>
  <c r="M22" i="41"/>
  <c r="N22" i="41" s="1"/>
  <c r="M86" i="41"/>
  <c r="N86" i="41" s="1"/>
  <c r="M33" i="41"/>
  <c r="N33" i="41" s="1"/>
  <c r="M48" i="41"/>
  <c r="N48" i="41" s="1"/>
  <c r="I67" i="38"/>
  <c r="J67" i="38" s="1"/>
  <c r="I21" i="38"/>
  <c r="J21" i="38" s="1"/>
  <c r="I80" i="38"/>
  <c r="J80" i="38" s="1"/>
  <c r="I31" i="38"/>
  <c r="J31" i="38" s="1"/>
  <c r="I45" i="38"/>
  <c r="J45" i="38" s="1"/>
  <c r="I56" i="38"/>
  <c r="J56" i="38" s="1"/>
  <c r="I79" i="38"/>
  <c r="J79" i="38" s="1"/>
  <c r="I55" i="38"/>
  <c r="J55" i="38" s="1"/>
  <c r="I30" i="38"/>
  <c r="J30" i="38" s="1"/>
  <c r="I44" i="38"/>
  <c r="J44" i="38" s="1"/>
  <c r="I66" i="38"/>
  <c r="J66" i="38" s="1"/>
  <c r="I20" i="38"/>
  <c r="J20" i="38" s="1"/>
  <c r="M85" i="41"/>
  <c r="N85" i="41" s="1"/>
  <c r="M71" i="41"/>
  <c r="N71" i="41" s="1"/>
  <c r="M59" i="41"/>
  <c r="N59" i="41" s="1"/>
  <c r="M47" i="41"/>
  <c r="N47" i="41" s="1"/>
  <c r="M32" i="41"/>
  <c r="N32" i="41" s="1"/>
  <c r="M21" i="41"/>
  <c r="N21" i="41" s="1"/>
  <c r="M84" i="41"/>
  <c r="N84" i="41" s="1"/>
  <c r="M70" i="41"/>
  <c r="N70" i="41" s="1"/>
  <c r="M58" i="41"/>
  <c r="N58" i="41" s="1"/>
  <c r="M46" i="41"/>
  <c r="N46" i="41" s="1"/>
  <c r="M31" i="41"/>
  <c r="N31" i="41" s="1"/>
  <c r="M20" i="41"/>
  <c r="N20" i="41" s="1"/>
  <c r="I77" i="38"/>
  <c r="J77" i="38" s="1"/>
  <c r="I78" i="38"/>
  <c r="J78" i="38" s="1"/>
  <c r="I54" i="38"/>
  <c r="J54" i="38" s="1"/>
  <c r="I29" i="38"/>
  <c r="J29" i="38" s="1"/>
  <c r="I65" i="38"/>
  <c r="J65" i="38" s="1"/>
  <c r="I43" i="38"/>
  <c r="J43" i="38" s="1"/>
  <c r="I19" i="38"/>
  <c r="J19" i="38" s="1"/>
  <c r="M57" i="41"/>
  <c r="N57" i="41" s="1"/>
  <c r="M45" i="41"/>
  <c r="N45" i="41" s="1"/>
  <c r="M30" i="41"/>
  <c r="N30" i="41" s="1"/>
  <c r="M19" i="41"/>
  <c r="N19" i="41" s="1"/>
  <c r="M69" i="41"/>
  <c r="N69" i="41" s="1"/>
  <c r="M83" i="41"/>
  <c r="N83" i="41" s="1"/>
  <c r="I64" i="38"/>
  <c r="J64" i="38" s="1"/>
  <c r="I53" i="38"/>
  <c r="J53" i="38" s="1"/>
  <c r="I28" i="38"/>
  <c r="J28" i="38" s="1"/>
  <c r="I18" i="38"/>
  <c r="J18" i="38" s="1"/>
  <c r="I42" i="38"/>
  <c r="J42" i="38" s="1"/>
  <c r="I76" i="38"/>
  <c r="J76" i="38" s="1"/>
  <c r="M44" i="41"/>
  <c r="N44" i="41" s="1"/>
  <c r="M18" i="41"/>
  <c r="N18" i="41" s="1"/>
  <c r="M82" i="41"/>
  <c r="N82" i="41" s="1"/>
  <c r="M29" i="41"/>
  <c r="N29" i="41" s="1"/>
  <c r="M68" i="41"/>
  <c r="N68" i="41" s="1"/>
  <c r="M56" i="41"/>
  <c r="N56" i="41" s="1"/>
  <c r="I27" i="38"/>
  <c r="J27" i="38" s="1"/>
  <c r="I52" i="38"/>
  <c r="J52" i="38" s="1"/>
  <c r="I63" i="38"/>
  <c r="J63" i="38" s="1"/>
  <c r="I41" i="38"/>
  <c r="J41" i="38" s="1"/>
  <c r="I17" i="38"/>
  <c r="J17" i="38" s="1"/>
  <c r="M81" i="41"/>
  <c r="N81" i="41" s="1"/>
  <c r="M28" i="41"/>
  <c r="N28" i="41" s="1"/>
  <c r="M17" i="41"/>
  <c r="N17" i="41" s="1"/>
  <c r="M67" i="41"/>
  <c r="N67" i="41" s="1"/>
  <c r="M55" i="41"/>
  <c r="N55" i="41" s="1"/>
  <c r="M43" i="41"/>
  <c r="N43" i="41" s="1"/>
  <c r="B89" i="41"/>
  <c r="B10" i="41" s="1"/>
  <c r="B95" i="43"/>
  <c r="B10" i="43" s="1"/>
  <c r="P6" i="41"/>
  <c r="N7" i="41"/>
  <c r="J7" i="38"/>
  <c r="L6" i="38"/>
  <c r="M89" i="43" l="1"/>
  <c r="N89" i="43" s="1"/>
  <c r="M46" i="43"/>
  <c r="N46" i="43" s="1"/>
  <c r="M18" i="43"/>
  <c r="N18" i="43" s="1"/>
  <c r="M72" i="43"/>
  <c r="N72" i="43" s="1"/>
  <c r="M33" i="43"/>
  <c r="N33" i="43" s="1"/>
  <c r="M66" i="43"/>
  <c r="N66" i="43" s="1"/>
  <c r="M71" i="43"/>
  <c r="N71" i="43" s="1"/>
  <c r="M73" i="43"/>
  <c r="N73" i="43" s="1"/>
  <c r="M91" i="43"/>
  <c r="N91" i="43" s="1"/>
  <c r="M63" i="43"/>
  <c r="N63" i="43" s="1"/>
  <c r="M59" i="43"/>
  <c r="N59" i="43" s="1"/>
  <c r="P6" i="43"/>
  <c r="M58" i="43"/>
  <c r="N58" i="43" s="1"/>
  <c r="M30" i="43"/>
  <c r="N30" i="43" s="1"/>
  <c r="M90" i="43"/>
  <c r="N90" i="43" s="1"/>
  <c r="M78" i="43"/>
  <c r="N78" i="43" s="1"/>
  <c r="M62" i="43"/>
  <c r="N62" i="43" s="1"/>
  <c r="M17" i="43"/>
  <c r="N17" i="43" s="1"/>
  <c r="M87" i="43"/>
  <c r="N87" i="43" s="1"/>
  <c r="M23" i="43"/>
  <c r="N23" i="43" s="1"/>
  <c r="M45" i="43"/>
  <c r="N45" i="43" s="1"/>
  <c r="M24" i="43"/>
  <c r="N24" i="43" s="1"/>
  <c r="N7" i="43"/>
  <c r="M29" i="43"/>
  <c r="N29" i="43" s="1"/>
  <c r="M48" i="43"/>
  <c r="N48" i="43" s="1"/>
  <c r="M64" i="43"/>
  <c r="N64" i="43" s="1"/>
  <c r="M88" i="43"/>
  <c r="N88" i="43" s="1"/>
  <c r="M79" i="43"/>
  <c r="N79" i="43" s="1"/>
  <c r="M86" i="43"/>
  <c r="N86" i="43" s="1"/>
  <c r="M32" i="43"/>
  <c r="N32" i="43" s="1"/>
  <c r="M60" i="43"/>
  <c r="N60" i="43" s="1"/>
  <c r="M21" i="43"/>
  <c r="N21" i="43" s="1"/>
  <c r="M34" i="43"/>
  <c r="N34" i="43" s="1"/>
  <c r="M53" i="43"/>
  <c r="N53" i="43" s="1"/>
  <c r="M93" i="43"/>
  <c r="N93" i="43" s="1"/>
  <c r="N99" i="43"/>
  <c r="N82" i="43" s="1"/>
  <c r="N8" i="43" s="1"/>
  <c r="N9" i="43" s="1"/>
  <c r="O9" i="43" s="1"/>
  <c r="M47" i="43"/>
  <c r="N47" i="43" s="1"/>
  <c r="M20" i="43"/>
  <c r="N20" i="43" s="1"/>
  <c r="M49" i="43"/>
  <c r="N49" i="43" s="1"/>
  <c r="M22" i="43"/>
  <c r="N22" i="43" s="1"/>
  <c r="M77" i="43"/>
  <c r="N77" i="43" s="1"/>
  <c r="M94" i="43"/>
  <c r="N94" i="43" s="1"/>
  <c r="M19" i="43"/>
  <c r="N19" i="43" s="1"/>
  <c r="M74" i="43"/>
  <c r="N74" i="43" s="1"/>
  <c r="M75" i="43"/>
  <c r="N75" i="43" s="1"/>
  <c r="M50" i="43"/>
  <c r="N50" i="43" s="1"/>
  <c r="M51" i="43"/>
  <c r="N51" i="43" s="1"/>
  <c r="M36" i="43"/>
  <c r="N36" i="43" s="1"/>
  <c r="M35" i="43"/>
  <c r="N35" i="43" s="1"/>
  <c r="M52" i="43"/>
  <c r="N52" i="43" s="1"/>
  <c r="M25" i="43"/>
  <c r="N25" i="43" s="1"/>
  <c r="M31" i="43"/>
  <c r="N31" i="43" s="1"/>
  <c r="M61" i="43"/>
  <c r="N61" i="43" s="1"/>
  <c r="M76" i="43"/>
  <c r="N76" i="43" s="1"/>
  <c r="M92" i="43"/>
  <c r="N92" i="43" s="1"/>
  <c r="M65" i="43"/>
  <c r="N65" i="43" s="1"/>
  <c r="O11" i="43"/>
  <c r="N11" i="43"/>
  <c r="P11" i="43"/>
  <c r="K12" i="1"/>
  <c r="Z12" i="1" s="1"/>
  <c r="P9" i="43"/>
  <c r="N76" i="41"/>
  <c r="N77" i="41" s="1"/>
  <c r="N8" i="41" s="1"/>
  <c r="N9" i="41" s="1"/>
  <c r="O9" i="41" s="1"/>
  <c r="N90" i="41"/>
  <c r="N91" i="41" s="1"/>
  <c r="J71" i="38"/>
  <c r="J72" i="38" s="1"/>
  <c r="J8" i="38" s="1"/>
  <c r="J9" i="38" s="1"/>
  <c r="K9" i="38" s="1"/>
  <c r="J84" i="38"/>
  <c r="J85" i="38" s="1"/>
  <c r="N96" i="43" l="1"/>
  <c r="N81" i="43"/>
  <c r="N97" i="43"/>
  <c r="N10" i="43" s="1"/>
  <c r="K11" i="1"/>
  <c r="Z11" i="1" s="1"/>
  <c r="P9" i="41"/>
  <c r="O11" i="41"/>
  <c r="N11" i="41"/>
  <c r="P11" i="41"/>
  <c r="N10" i="41"/>
  <c r="J11" i="38"/>
  <c r="J10" i="38"/>
  <c r="L11" i="38"/>
  <c r="K11" i="38"/>
  <c r="L9" i="38"/>
  <c r="I10" i="1"/>
  <c r="Y10" i="1" l="1"/>
  <c r="O10" i="1"/>
  <c r="J4" i="43"/>
  <c r="J4" i="41"/>
  <c r="J5" i="41" l="1"/>
  <c r="K6" i="41" s="1"/>
  <c r="J93" i="41"/>
  <c r="J99" i="43"/>
  <c r="J5" i="43"/>
  <c r="K6" i="43" s="1"/>
  <c r="I94" i="43" l="1"/>
  <c r="J94" i="43" s="1"/>
  <c r="I79" i="43"/>
  <c r="J79" i="43" s="1"/>
  <c r="I66" i="43"/>
  <c r="J66" i="43" s="1"/>
  <c r="I53" i="43"/>
  <c r="J53" i="43" s="1"/>
  <c r="I37" i="43"/>
  <c r="J37" i="43" s="1"/>
  <c r="I25" i="43"/>
  <c r="J25" i="43" s="1"/>
  <c r="I88" i="41"/>
  <c r="J88" i="41" s="1"/>
  <c r="I74" i="41"/>
  <c r="J74" i="41" s="1"/>
  <c r="I62" i="41"/>
  <c r="J62" i="41" s="1"/>
  <c r="I50" i="41"/>
  <c r="J50" i="41" s="1"/>
  <c r="I35" i="41"/>
  <c r="J35" i="41" s="1"/>
  <c r="I24" i="41"/>
  <c r="J24" i="41" s="1"/>
  <c r="I93" i="43"/>
  <c r="J93" i="43" s="1"/>
  <c r="I78" i="43"/>
  <c r="J78" i="43" s="1"/>
  <c r="I65" i="43"/>
  <c r="J65" i="43" s="1"/>
  <c r="I52" i="43"/>
  <c r="J52" i="43" s="1"/>
  <c r="I36" i="43"/>
  <c r="J36" i="43" s="1"/>
  <c r="I24" i="43"/>
  <c r="J24" i="43" s="1"/>
  <c r="I73" i="41"/>
  <c r="J73" i="41" s="1"/>
  <c r="I61" i="41"/>
  <c r="J61" i="41" s="1"/>
  <c r="I49" i="41"/>
  <c r="J49" i="41" s="1"/>
  <c r="I34" i="41"/>
  <c r="J34" i="41" s="1"/>
  <c r="I23" i="41"/>
  <c r="J23" i="41" s="1"/>
  <c r="I87" i="41"/>
  <c r="J87" i="41" s="1"/>
  <c r="I77" i="43"/>
  <c r="J77" i="43" s="1"/>
  <c r="I23" i="43"/>
  <c r="J23" i="43" s="1"/>
  <c r="I92" i="43"/>
  <c r="J92" i="43" s="1"/>
  <c r="I35" i="43"/>
  <c r="J35" i="43" s="1"/>
  <c r="I51" i="43"/>
  <c r="J51" i="43" s="1"/>
  <c r="I64" i="43"/>
  <c r="J64" i="43" s="1"/>
  <c r="I48" i="41"/>
  <c r="J48" i="41" s="1"/>
  <c r="I60" i="41"/>
  <c r="J60" i="41" s="1"/>
  <c r="I72" i="41"/>
  <c r="J72" i="41" s="1"/>
  <c r="I22" i="41"/>
  <c r="J22" i="41" s="1"/>
  <c r="I86" i="41"/>
  <c r="J86" i="41" s="1"/>
  <c r="I33" i="41"/>
  <c r="J33" i="41" s="1"/>
  <c r="I76" i="43"/>
  <c r="J76" i="43" s="1"/>
  <c r="I63" i="43"/>
  <c r="J63" i="43" s="1"/>
  <c r="I50" i="43"/>
  <c r="J50" i="43" s="1"/>
  <c r="I34" i="43"/>
  <c r="J34" i="43" s="1"/>
  <c r="I22" i="43"/>
  <c r="J22" i="43" s="1"/>
  <c r="I91" i="43"/>
  <c r="J91" i="43" s="1"/>
  <c r="I85" i="41"/>
  <c r="J85" i="41" s="1"/>
  <c r="I71" i="41"/>
  <c r="J71" i="41" s="1"/>
  <c r="I59" i="41"/>
  <c r="J59" i="41" s="1"/>
  <c r="I47" i="41"/>
  <c r="J47" i="41" s="1"/>
  <c r="I32" i="41"/>
  <c r="J32" i="41" s="1"/>
  <c r="I21" i="41"/>
  <c r="J21" i="41" s="1"/>
  <c r="I89" i="43"/>
  <c r="J89" i="43" s="1"/>
  <c r="I90" i="43"/>
  <c r="J90" i="43" s="1"/>
  <c r="I75" i="43"/>
  <c r="J75" i="43" s="1"/>
  <c r="I62" i="43"/>
  <c r="J62" i="43" s="1"/>
  <c r="I49" i="43"/>
  <c r="J49" i="43" s="1"/>
  <c r="I33" i="43"/>
  <c r="J33" i="43" s="1"/>
  <c r="I21" i="43"/>
  <c r="J21" i="43" s="1"/>
  <c r="I83" i="41"/>
  <c r="J83" i="41" s="1"/>
  <c r="I84" i="41"/>
  <c r="J84" i="41" s="1"/>
  <c r="I70" i="41"/>
  <c r="J70" i="41" s="1"/>
  <c r="I58" i="41"/>
  <c r="J58" i="41" s="1"/>
  <c r="I46" i="41"/>
  <c r="J46" i="41" s="1"/>
  <c r="I31" i="41"/>
  <c r="J31" i="41" s="1"/>
  <c r="I20" i="41"/>
  <c r="J20" i="41" s="1"/>
  <c r="I61" i="43"/>
  <c r="J61" i="43" s="1"/>
  <c r="I32" i="43"/>
  <c r="J32" i="43" s="1"/>
  <c r="I74" i="43"/>
  <c r="J74" i="43" s="1"/>
  <c r="I48" i="43"/>
  <c r="J48" i="43" s="1"/>
  <c r="I20" i="43"/>
  <c r="J20" i="43" s="1"/>
  <c r="I88" i="43"/>
  <c r="J88" i="43" s="1"/>
  <c r="I45" i="41"/>
  <c r="J45" i="41" s="1"/>
  <c r="I57" i="41"/>
  <c r="J57" i="41" s="1"/>
  <c r="I30" i="41"/>
  <c r="J30" i="41" s="1"/>
  <c r="I69" i="41"/>
  <c r="J69" i="41" s="1"/>
  <c r="I19" i="41"/>
  <c r="J19" i="41" s="1"/>
  <c r="I82" i="41"/>
  <c r="J82" i="41" s="1"/>
  <c r="I60" i="43"/>
  <c r="J60" i="43" s="1"/>
  <c r="I19" i="43"/>
  <c r="J19" i="43" s="1"/>
  <c r="I31" i="43"/>
  <c r="J31" i="43" s="1"/>
  <c r="I73" i="43"/>
  <c r="J73" i="43" s="1"/>
  <c r="I47" i="43"/>
  <c r="J47" i="43" s="1"/>
  <c r="I87" i="43"/>
  <c r="J87" i="43" s="1"/>
  <c r="I68" i="41"/>
  <c r="J68" i="41" s="1"/>
  <c r="I44" i="41"/>
  <c r="J44" i="41" s="1"/>
  <c r="I18" i="41"/>
  <c r="J18" i="41" s="1"/>
  <c r="I56" i="41"/>
  <c r="J56" i="41" s="1"/>
  <c r="I29" i="41"/>
  <c r="J29" i="41" s="1"/>
  <c r="I81" i="41"/>
  <c r="J81" i="41" s="1"/>
  <c r="I46" i="43"/>
  <c r="J46" i="43" s="1"/>
  <c r="I72" i="43"/>
  <c r="J72" i="43" s="1"/>
  <c r="I59" i="43"/>
  <c r="J59" i="43" s="1"/>
  <c r="I30" i="43"/>
  <c r="J30" i="43" s="1"/>
  <c r="I18" i="43"/>
  <c r="J18" i="43" s="1"/>
  <c r="I86" i="43"/>
  <c r="J86" i="43" s="1"/>
  <c r="I67" i="41"/>
  <c r="J67" i="41" s="1"/>
  <c r="I43" i="41"/>
  <c r="J43" i="41" s="1"/>
  <c r="I17" i="41"/>
  <c r="J17" i="41" s="1"/>
  <c r="I55" i="41"/>
  <c r="J55" i="41" s="1"/>
  <c r="I28" i="41"/>
  <c r="J28" i="41" s="1"/>
  <c r="I17" i="43"/>
  <c r="J17" i="43" s="1"/>
  <c r="I29" i="43"/>
  <c r="J29" i="43" s="1"/>
  <c r="I71" i="43"/>
  <c r="J71" i="43" s="1"/>
  <c r="I58" i="43"/>
  <c r="J58" i="43" s="1"/>
  <c r="I45" i="43"/>
  <c r="J45" i="43" s="1"/>
  <c r="J7" i="43"/>
  <c r="L6" i="43"/>
  <c r="J82" i="43"/>
  <c r="J8" i="43" s="1"/>
  <c r="J77" i="41"/>
  <c r="J7" i="41"/>
  <c r="J8" i="41"/>
  <c r="J9" i="41" s="1"/>
  <c r="K9" i="41" s="1"/>
  <c r="L6" i="41"/>
  <c r="J76" i="41" l="1"/>
  <c r="J81" i="43"/>
  <c r="J9" i="43"/>
  <c r="K9" i="43" s="1"/>
  <c r="L11" i="43" s="1"/>
  <c r="L9" i="43"/>
  <c r="K11" i="43"/>
  <c r="J11" i="43"/>
  <c r="L11" i="41"/>
  <c r="I11" i="1"/>
  <c r="Y11" i="1" s="1"/>
  <c r="L9" i="41"/>
  <c r="J11" i="41"/>
  <c r="K11" i="41"/>
  <c r="J90" i="41"/>
  <c r="J91" i="41" s="1"/>
  <c r="J10" i="41" s="1"/>
  <c r="J96" i="43"/>
  <c r="J97" i="43" s="1"/>
  <c r="O11" i="1" l="1"/>
  <c r="I12" i="1"/>
  <c r="Y12" i="1" s="1"/>
  <c r="J10" i="43"/>
</calcChain>
</file>

<file path=xl/sharedStrings.xml><?xml version="1.0" encoding="utf-8"?>
<sst xmlns="http://schemas.openxmlformats.org/spreadsheetml/2006/main" count="2381" uniqueCount="260">
  <si>
    <t>State and Local Total</t>
  </si>
  <si>
    <t>Local Per Capita</t>
  </si>
  <si>
    <t>Met</t>
  </si>
  <si>
    <t>Object Description</t>
  </si>
  <si>
    <t>Code</t>
  </si>
  <si>
    <t>Local</t>
  </si>
  <si>
    <t>State</t>
  </si>
  <si>
    <t>State and Local</t>
  </si>
  <si>
    <t>Grand Totals</t>
  </si>
  <si>
    <t>Local  Total</t>
  </si>
  <si>
    <t xml:space="preserve">Exceptions to Maintenance of Effort as Permitted by §300.204 </t>
  </si>
  <si>
    <t>Adjustment to Maintenance of Effort as Permitted by §300.205</t>
  </si>
  <si>
    <t>(b) A decrease in the enrollment of children with disabilities.</t>
  </si>
  <si>
    <t>Local Total Amount</t>
  </si>
  <si>
    <t>State and Local Total Amount</t>
  </si>
  <si>
    <t>Local Per Capita Amount</t>
  </si>
  <si>
    <t>State and Local Per Capita Amount</t>
  </si>
  <si>
    <t>Calculations</t>
  </si>
  <si>
    <t>METHOD 1: LOCAL TOTAL</t>
  </si>
  <si>
    <t>Comparison Year Amount</t>
  </si>
  <si>
    <t>Departing Personnel</t>
  </si>
  <si>
    <t>Position Title</t>
  </si>
  <si>
    <t>Employee Name</t>
  </si>
  <si>
    <t>Reason for Leaving</t>
  </si>
  <si>
    <t>Departing Total</t>
  </si>
  <si>
    <t>Replacement Personnel</t>
  </si>
  <si>
    <t>Replacement Total</t>
  </si>
  <si>
    <t>Net Allowed Reduction (Departing - Replacement)</t>
  </si>
  <si>
    <t>Reason</t>
  </si>
  <si>
    <t>Total (Net Allowed Reduction)</t>
  </si>
  <si>
    <t>Cost in Final Year of Expenditure</t>
  </si>
  <si>
    <t>Description</t>
  </si>
  <si>
    <t xml:space="preserve"> Cost Assumed by SEA</t>
  </si>
  <si>
    <t>Local Total</t>
  </si>
  <si>
    <t>(a) The voluntary departure, by retirement or otherwise, or  departure</t>
  </si>
  <si>
    <t>for just cause, of special education or related services personnel.</t>
  </si>
  <si>
    <t>(c) The termination of the obligation of the agency to provide special</t>
  </si>
  <si>
    <t>exceptionally costly program due to any of the following reasons:</t>
  </si>
  <si>
    <t>of special education.</t>
  </si>
  <si>
    <t xml:space="preserve">left the jurisdiction, aged out, or no longer needs the program </t>
  </si>
  <si>
    <t xml:space="preserve">education to a particular student with a disability that is an </t>
  </si>
  <si>
    <t>(d) Termination of costly expenditures for long-term purchases, such</t>
  </si>
  <si>
    <t>as the acquisition of equipment or construction of school facilities.</t>
  </si>
  <si>
    <t xml:space="preserve">(e) The assumption of cost by the high cost fund operated by the SEA </t>
  </si>
  <si>
    <t>Total Exceptions</t>
  </si>
  <si>
    <t>Total Adjustment</t>
  </si>
  <si>
    <t>NOTE: Enter Exceptions data</t>
  </si>
  <si>
    <t>for each year.</t>
  </si>
  <si>
    <t>METHOD 2: STATE AND LOCAL TOTAL</t>
  </si>
  <si>
    <t>METHOD 3: LOCAL PER CAPITA</t>
  </si>
  <si>
    <t>Per Capita Amounts</t>
  </si>
  <si>
    <t>METHOD 4: STATE AND LOCAL PER CAPITA</t>
  </si>
  <si>
    <t>State &amp; Local Per Capita</t>
  </si>
  <si>
    <t>Comparison Year</t>
  </si>
  <si>
    <t>MOE Result</t>
  </si>
  <si>
    <t>Did Not Meet</t>
  </si>
  <si>
    <t xml:space="preserve">NOTE: SCROLL TO THE RIGHT TO SEE PER CAPITA METHODS </t>
  </si>
  <si>
    <t>Local Total MOE Result</t>
  </si>
  <si>
    <t>State and Local Total MOE Result</t>
  </si>
  <si>
    <t>Local Per Capita MOE Result</t>
  </si>
  <si>
    <t>State and Local Per Capita MOE Result</t>
  </si>
  <si>
    <t>Student Identifier</t>
  </si>
  <si>
    <t>Column1</t>
  </si>
  <si>
    <t>Column2</t>
  </si>
  <si>
    <t xml:space="preserve">2015-16 Enrollment </t>
  </si>
  <si>
    <t>Difference (must be (-) to apply exception)</t>
  </si>
  <si>
    <t>Percent Difference</t>
  </si>
  <si>
    <t>Allowed Reduction</t>
  </si>
  <si>
    <t>Adjustment Taken</t>
  </si>
  <si>
    <t>Yes</t>
  </si>
  <si>
    <t>No</t>
  </si>
  <si>
    <t>Year</t>
  </si>
  <si>
    <t>Amount</t>
  </si>
  <si>
    <t>on the Exception/Adjustment tab</t>
  </si>
  <si>
    <t xml:space="preserve">Total Exceptions </t>
  </si>
  <si>
    <t xml:space="preserve">Total Adjustments </t>
  </si>
  <si>
    <t>Adjustment to Maintenance of Effort as Permitted by 34 CFR §300.205</t>
  </si>
  <si>
    <t>No longer needs the program of special education</t>
  </si>
  <si>
    <t>Exception c</t>
  </si>
  <si>
    <t>Moved</t>
  </si>
  <si>
    <t>Aged out</t>
  </si>
  <si>
    <t>Multi-Year MOE Summary</t>
  </si>
  <si>
    <t>Salary</t>
  </si>
  <si>
    <t>Benefits</t>
  </si>
  <si>
    <t>Cost Assumed by SEA</t>
  </si>
  <si>
    <t>Adjustment</t>
  </si>
  <si>
    <t>State and Local Per Capita</t>
  </si>
  <si>
    <t>Child Count Last Year Met</t>
  </si>
  <si>
    <t>Total Per Capita Exceptions</t>
  </si>
  <si>
    <t>Total Exceptions Amount</t>
  </si>
  <si>
    <t>Total Adjustments Amount</t>
  </si>
  <si>
    <t>Total Per Capita Adjustments</t>
  </si>
  <si>
    <t>These amounts must be based on</t>
  </si>
  <si>
    <t>a method allowed by the SEA and</t>
  </si>
  <si>
    <t>that is justifiable and consistent</t>
  </si>
  <si>
    <t>with IDEA regulations.</t>
  </si>
  <si>
    <t>Standard</t>
  </si>
  <si>
    <t>Compliance</t>
  </si>
  <si>
    <t>Eligibility</t>
  </si>
  <si>
    <t>Which standard do you want to measure?</t>
  </si>
  <si>
    <t>Enter the requested information below</t>
  </si>
  <si>
    <t>Information</t>
  </si>
  <si>
    <t xml:space="preserve">NOTE: SCROLL TO THE RIGHT TO ENTER DATA FOR EXPENDITURES </t>
  </si>
  <si>
    <t>2015-16 Expenditures</t>
  </si>
  <si>
    <t>2015-2016</t>
  </si>
  <si>
    <t>Compliance (Expenditures)</t>
  </si>
  <si>
    <t>Amount of IDEA Part B, Section 611 Subgrant </t>
  </si>
  <si>
    <t>Amount of IDEA Part B, Section 619 Subgrant</t>
  </si>
  <si>
    <t>Total IDEA Part B Subgrant</t>
  </si>
  <si>
    <t xml:space="preserve">Does your state have a high cost fund operated by the SEA under §300.704(c)? </t>
  </si>
  <si>
    <t>Please select yes or no for each year.</t>
  </si>
  <si>
    <t>Yearly shortfalls by method</t>
  </si>
  <si>
    <t>Met with Exceptions or Adjustments</t>
  </si>
  <si>
    <t>Yes/No</t>
  </si>
  <si>
    <t>MOE Tab</t>
  </si>
  <si>
    <t>Total Budget</t>
  </si>
  <si>
    <t>Total Expenditures</t>
  </si>
  <si>
    <t>Budgeted Cost</t>
  </si>
  <si>
    <t>Budgeted Cost in Final Year</t>
  </si>
  <si>
    <t>Budgeted Cost Assumed by SEA</t>
  </si>
  <si>
    <t>Expenditures</t>
  </si>
  <si>
    <t xml:space="preserve">Adjustment </t>
  </si>
  <si>
    <t>Projected Adjustment</t>
  </si>
  <si>
    <t>Total (Net Projected Reduction)</t>
  </si>
  <si>
    <t>Net Projected Reduction (Departing - Replacement)</t>
  </si>
  <si>
    <t>Projected Reduction</t>
  </si>
  <si>
    <t xml:space="preserve">Projected Adjustment </t>
  </si>
  <si>
    <t>Expenditure</t>
  </si>
  <si>
    <t xml:space="preserve">Budgeted Cost in Final Year </t>
  </si>
  <si>
    <t>You can create a link in any shaded cell on the Amounts, Exc &amp; Adj, or Multi-Year Summary tabs to this sheet.</t>
  </si>
  <si>
    <t>This worksheet is available for LEAs or SEAs to use as needed.</t>
  </si>
  <si>
    <t>Code 2</t>
  </si>
  <si>
    <t>Code 1</t>
  </si>
  <si>
    <t>Graduated with a regular diploma</t>
  </si>
  <si>
    <t xml:space="preserve">Would you like the spreadsheet to calculate Exception (b) (decrease in child count) for you? </t>
  </si>
  <si>
    <t>Repayment Amount (Compliance Test Only)</t>
  </si>
  <si>
    <t>Date SEA Paid Amount (from Non-federal Funds) to the US Treasury</t>
  </si>
  <si>
    <t>Date LEA Paid Amount (from Non-federal Funds) to the SEA, if required</t>
  </si>
  <si>
    <t xml:space="preserve">Initial Difference </t>
  </si>
  <si>
    <t>Difference with Exceptions</t>
  </si>
  <si>
    <t>Final Shortfall</t>
  </si>
  <si>
    <t>Child Count</t>
  </si>
  <si>
    <t>Projected Child Count</t>
  </si>
  <si>
    <t>Fiscal Year</t>
  </si>
  <si>
    <t>Start of state fiscal year (month and day)</t>
  </si>
  <si>
    <t>End of state fiscal year (month and day)</t>
  </si>
  <si>
    <t>This cell intentionally left blank.</t>
  </si>
  <si>
    <t>Met as Baseline</t>
  </si>
  <si>
    <t>End of worksheet</t>
  </si>
  <si>
    <t>under §300.704. MUST be explicitly permitted by the SEA.</t>
  </si>
  <si>
    <t>Are you able to separately account for the budgeting and expenditure of local funds and state funds from 2010-11 to the present year?</t>
  </si>
  <si>
    <t xml:space="preserve">To calculate your adjustment, use </t>
  </si>
  <si>
    <t>IDC's MOE Reduction Eligibility Decision Tree and Worksheet.</t>
  </si>
  <si>
    <t>Exception (a) The voluntary departure, by retirement or otherwise, or departure for just cause, of special education</t>
  </si>
  <si>
    <t>Exception (b) A decrease in the enrollment of children with disabilities (option 1: entered by LEA or state).</t>
  </si>
  <si>
    <t>Exception (b) A decrease in the enrollment of children with disabilities (option 2: auto-calculated).</t>
  </si>
  <si>
    <t>Exception (c) The termination of the obligation of the agency to provide special education to a particular</t>
  </si>
  <si>
    <t>the jurisdiction, aged out, or no longer needs the program of special education.</t>
  </si>
  <si>
    <t>student with a disability that is an exceptionally costly program due to any of the following reasons: left</t>
  </si>
  <si>
    <t>such as the acquisition of equipment or construction of school facilities.</t>
  </si>
  <si>
    <t xml:space="preserve">Exception (d) Termination of costly expenditures for long-term purchases, </t>
  </si>
  <si>
    <t>SEA under §300.704. MUST be explicitly permitted by the SEA.</t>
  </si>
  <si>
    <t>Exception (e) The assumption of cost by the high cost fund operated by the</t>
  </si>
  <si>
    <t>or related services personnel. (Only include salary and benefits paid from state and/or local funds)</t>
  </si>
  <si>
    <t>The Center for IDEA Fiscal Reporting makes the LEA MOE Calculator available to state educational agencies (SEAs) for independent use, general guidance, and estimates only.  The LEA MOE Calculator is not intended to replace professional guidance, or any other decision-making method or tool.  SEAs and any other end users are responsible for determining their own legal, regulatory, contractual or other responsibilities, and ensuring that their calculations and reporting are correct.  </t>
  </si>
  <si>
    <t>LEA Name</t>
  </si>
  <si>
    <t>LEA ID</t>
  </si>
  <si>
    <t>The Center for IDEA Fiscal Reporting makes the Local Educational Agency (LEA) Maintenance of Effort (MOE) Calculator available to state educational agencies (SEAs) for independent use, general guidance, and estimates only.  The LEA MOE Calculator is not intended to replace professional guidance, or any other decision-making method or tool.  SEAs and any other end users are responsible for determining their own legal, regulatory, contractual or other responsibilities, and ensuring that their calculations and reporting are correct.  </t>
  </si>
  <si>
    <t>It can be used for calculations for the Amounts tabs or the Exc &amp; Adj tabs, or for historical LEA MOE data (prior to 2020-21) for the Multi-Year Summary tab.</t>
  </si>
  <si>
    <t>2024-25</t>
  </si>
  <si>
    <t>2024-2025</t>
  </si>
  <si>
    <t>Eligibility Standard - Fiscal Year 2024-2025 -  LEA Effort - Budgeted Amounts</t>
  </si>
  <si>
    <t>Compliance Standard - Fiscal Year 2024-2025 - LEA Effort - Final Expenditures</t>
  </si>
  <si>
    <t>2024-2025 Budget</t>
  </si>
  <si>
    <t>2024-2025 Final Expenditures</t>
  </si>
  <si>
    <t>2024-25 Amount</t>
  </si>
  <si>
    <t>Projected 2024-25 Enrollment</t>
  </si>
  <si>
    <t>2024-25 Enrollment</t>
  </si>
  <si>
    <t>Eligibility Standard -- Exceptions to MOE as Permitted by 34 CFR §300.204 and Adjustment to MOE as Permitted by 34 CFR §300.205 -- Projections for 2024-2025 Budget</t>
  </si>
  <si>
    <t>Compliance Standard -- Exceptions to MOE as Permitted by 34 CFR §300.204 and Adjustment to MOE as Permitted by 34 CFR §300.205 -- 2024-2025 Final Expenditures</t>
  </si>
  <si>
    <t>2023-24</t>
  </si>
  <si>
    <t>2023-2024</t>
  </si>
  <si>
    <t>Eligibility Standard - Fiscal Year 2023-2024 -  LEA Effort - Budgeted Amounts</t>
  </si>
  <si>
    <t>Compliance Standard - Fiscal Year 2023-2024 - LEA Effort - Final Expenditures</t>
  </si>
  <si>
    <t>2023-2024 Final Expenditures</t>
  </si>
  <si>
    <t>2023-24 Amount</t>
  </si>
  <si>
    <t>Projected 2023-24 Enrollment</t>
  </si>
  <si>
    <t>2023-24 Enrollment</t>
  </si>
  <si>
    <t>Eligibility Standard -- Exceptions to MOE as Permitted by 34 CFR §300.204 and Adjustment to MOE as Permitted by 34 CFR §300.205 -- Projections for 2023-2024 Budget</t>
  </si>
  <si>
    <t>Compliance Standard -- Exceptions to MOE as Permitted by 34 CFR §300.204 and Adjustment to MOE as Permitted by 34 CFR §300.205 -- 2023-2024 Final Expenditures</t>
  </si>
  <si>
    <t xml:space="preserve">2023-24 Enrollment </t>
  </si>
  <si>
    <t>2023-24 Budget</t>
  </si>
  <si>
    <t>2023-24 Expenditures</t>
  </si>
  <si>
    <t>2022-23</t>
  </si>
  <si>
    <t>2022-2023</t>
  </si>
  <si>
    <t>Eligibility Standard - Fiscal Year 2022-2023 -  LEA Effort - Budgeted Amounts</t>
  </si>
  <si>
    <t>Compliance Standard - Fiscal Year 2022-2023 - LEA Effort - Final Expenditures</t>
  </si>
  <si>
    <t>2022-2023 Budget</t>
  </si>
  <si>
    <t>2022-2023 Final Expenditures</t>
  </si>
  <si>
    <t>2023-2024 Budget</t>
  </si>
  <si>
    <t>2022-23 Amount</t>
  </si>
  <si>
    <t>Projected 2022-23 Enrollment</t>
  </si>
  <si>
    <t>2022-23 Enrollment</t>
  </si>
  <si>
    <t>Eligibility Standard -- Exceptions to MOE as Permitted by 34 CFR §300.204 and Adjustment to MOE as Permitted by 34 CFR §300.205 -- Projections for 2022-2023 Budget</t>
  </si>
  <si>
    <t>Compliance Standard -- Exceptions to MOE as Permitted by 34 CFR §300.204 and Adjustment to MOE as Permitted by 34 CFR §300.205 -- 2022-2023 Final Expenditures</t>
  </si>
  <si>
    <t xml:space="preserve">2022-23 Enrollment </t>
  </si>
  <si>
    <t>2022-23 Budget</t>
  </si>
  <si>
    <t>2022-23 Expenditures</t>
  </si>
  <si>
    <t>2021-2022</t>
  </si>
  <si>
    <t>2021-22</t>
  </si>
  <si>
    <t>Eligibility Standard - Fiscal Year 2021-2022 -  LEA Effort - Budgeted Amounts</t>
  </si>
  <si>
    <t>Compliance Standard - Fiscal Year 2021-2022- LEA Effort - Final Expenditures</t>
  </si>
  <si>
    <t>2021-2022 Budget</t>
  </si>
  <si>
    <t>2021-2022 Final Expenditures</t>
  </si>
  <si>
    <t>2021-22 Amount</t>
  </si>
  <si>
    <t>Eligibility Standard -- Exceptions to MOE as Permitted by 34 CFR §300.204 and Adjustment to MOE as Permitted by 34 CFR §300.205 -- Projections for 2021-2022 Budget</t>
  </si>
  <si>
    <t>Compliance Standard -- Exceptions to MOE as Permitted by 34 CFR §300.204 and Adjustment to MOE as Permitted by 34 CFR §300.205 -- 2021-2022 Final Expenditures</t>
  </si>
  <si>
    <t>Projected 2021-22 Enrollment</t>
  </si>
  <si>
    <t>2021-22 Enrollment</t>
  </si>
  <si>
    <t xml:space="preserve">2021-22 Enrollment </t>
  </si>
  <si>
    <t>2021-22 Budget</t>
  </si>
  <si>
    <t>2021-22 Expenditures</t>
  </si>
  <si>
    <t>2020-21</t>
  </si>
  <si>
    <t>2020-2021</t>
  </si>
  <si>
    <t>Eligibility Standard - Fiscal Year 2020-2021 -  LEA Effort - Budgeted Amounts</t>
  </si>
  <si>
    <t>Compliance Standard - Fiscal Year 2020-2021 - LEA Effort - Final Expenditures</t>
  </si>
  <si>
    <t>2020-2021 Budget</t>
  </si>
  <si>
    <t>2020-2021 Final Expenditures</t>
  </si>
  <si>
    <t>2020-21 Amount</t>
  </si>
  <si>
    <t>2020-21 Enrollment</t>
  </si>
  <si>
    <t>Eligibility Standard -- Exceptions to MOE as Permitted by 34 CFR §300.204 and Adjustment to MOE as Permitted by 34 CFR §300.205 -- Projections for 2020-2021 Budget</t>
  </si>
  <si>
    <t>Compliance Standard -- Exceptions to MOE as Permitted by 34 CFR §300.204 and Adjustment to MOE as Permitted by 34 CFR §300.205 -- Final Expenditures for 2020-2021</t>
  </si>
  <si>
    <t xml:space="preserve">2020-21 Enrollment </t>
  </si>
  <si>
    <t>2020-21 Budget</t>
  </si>
  <si>
    <t>2020-21 Expenditures</t>
  </si>
  <si>
    <t>2019-20</t>
  </si>
  <si>
    <t>2019-2020</t>
  </si>
  <si>
    <t xml:space="preserve">2019-20 Enrollment </t>
  </si>
  <si>
    <t>2019-20 Expenditures</t>
  </si>
  <si>
    <t>Exceptions to MOE as Permitted by 34 CFR §300.204 and Adjustment to MOE as Permitted by 34 CFR §300.205 -- 2019-2020</t>
  </si>
  <si>
    <t>2018-19</t>
  </si>
  <si>
    <t>2018-2019</t>
  </si>
  <si>
    <t xml:space="preserve">2018-19 Enrollment </t>
  </si>
  <si>
    <t>Exceptions to MOE as Permitted by 34 CFR §300.204 and Adjustment to MOE as Permitted by 34 CFR §300.205 -- 2018-2019</t>
  </si>
  <si>
    <t>2018-19 Expenditures</t>
  </si>
  <si>
    <t>2017-18</t>
  </si>
  <si>
    <t>2017-2018</t>
  </si>
  <si>
    <t xml:space="preserve">2017-18 Enrollment </t>
  </si>
  <si>
    <t>Exceptions to MOE as Permitted by 34 CFR §300.204 and Adjustment to MOE as Permitted by 34 CFR §300.205 -- 2017-2018</t>
  </si>
  <si>
    <t>2017-18 Expenditures</t>
  </si>
  <si>
    <t>2016-2017</t>
  </si>
  <si>
    <t>2016-17</t>
  </si>
  <si>
    <t xml:space="preserve">2016-17 Enrollment </t>
  </si>
  <si>
    <t>2016-17 Expenditures</t>
  </si>
  <si>
    <t>Exceptions to MOE as Permitted by 34 CFR §300.204 and Adjustment to MOE as Permitted by 34 CFR §300.205 -- 2016-2017</t>
  </si>
  <si>
    <t xml:space="preserve">Version 1.4 Extended, December 2019. Please ensure that you are using the most recent version of the Calculator by going to: </t>
  </si>
  <si>
    <t>https://cifr.wested.org/resources/lea-moe/calculator/.</t>
  </si>
  <si>
    <t>Eligibility (Budget)</t>
  </si>
  <si>
    <r>
      <t xml:space="preserve">Local Educational Agency Maintenance of Effort Calculator
</t>
    </r>
    <r>
      <rPr>
        <sz val="16"/>
        <color rgb="FF000000"/>
        <rFont val="Calibri"/>
        <family val="2"/>
        <scheme val="minor"/>
      </rPr>
      <t>v1.4 Extended, published December 2019</t>
    </r>
    <r>
      <rPr>
        <sz val="36"/>
        <color rgb="FF000000"/>
        <rFont val="Calibri"/>
        <family val="2"/>
        <scheme val="minor"/>
      </rPr>
      <t xml:space="preserve">
</t>
    </r>
  </si>
  <si>
    <t>CIFR is a partnership among WestEd, American Institutes for Research (AIR), Technical Assistance for Excellence in Special Education (TAESE) at Utah State University, and Westat. The Improve Group is CIFR’s external evaluator. The contents of this resource were developed under U.S. Department of Education grant #H373F140001. They may not represent U.S. Department of Education policy, and you should not assume endorsement by the Federal Government. Project Officers: Jennifer Finch and Charles Kniseley.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</si>
</sst>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m/d/yyyy;@"/>
    <numFmt numFmtId="165" formatCode="m/d;@"/>
  </numFmts>
  <fonts count="4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sz val="14"/>
      <color theme="1"/>
      <name val="Calibri"/>
      <family val="2"/>
      <scheme val="minor"/>
    </font>
    <font>
      <sz val="12"/>
      <name val="Calibri"/>
      <family val="2"/>
      <scheme val="minor"/>
    </font>
    <font>
      <b/>
      <sz val="14"/>
      <name val="Calibri"/>
      <family val="2"/>
      <scheme val="minor"/>
    </font>
    <font>
      <b/>
      <sz val="12"/>
      <name val="Calibri"/>
      <family val="2"/>
      <scheme val="minor"/>
    </font>
    <font>
      <sz val="12"/>
      <color theme="1"/>
      <name val="Calibri"/>
      <family val="2"/>
      <scheme val="minor"/>
    </font>
    <font>
      <b/>
      <sz val="11"/>
      <color theme="1"/>
      <name val="Calibri"/>
      <family val="2"/>
      <scheme val="minor"/>
    </font>
    <font>
      <b/>
      <sz val="12"/>
      <color rgb="FF000000"/>
      <name val="Calibri"/>
      <family val="2"/>
      <scheme val="minor"/>
    </font>
    <font>
      <sz val="12"/>
      <color rgb="FF000000"/>
      <name val="Calibri"/>
      <family val="2"/>
      <scheme val="minor"/>
    </font>
    <font>
      <b/>
      <sz val="11"/>
      <name val="Calibri"/>
      <family val="2"/>
      <scheme val="minor"/>
    </font>
    <font>
      <sz val="14"/>
      <name val="Calibri"/>
      <family val="2"/>
      <scheme val="minor"/>
    </font>
    <font>
      <sz val="11"/>
      <name val="Calibri"/>
      <family val="2"/>
      <scheme val="minor"/>
    </font>
    <font>
      <sz val="14"/>
      <color rgb="FFFF0000"/>
      <name val="Calibri"/>
      <family val="2"/>
      <scheme val="minor"/>
    </font>
    <font>
      <b/>
      <sz val="12"/>
      <color theme="0"/>
      <name val="Calibri"/>
      <family val="2"/>
      <scheme val="minor"/>
    </font>
    <font>
      <sz val="12"/>
      <color theme="0"/>
      <name val="Calibri"/>
      <family val="2"/>
      <scheme val="minor"/>
    </font>
    <font>
      <sz val="36"/>
      <color rgb="FF000000"/>
      <name val="Calibri"/>
      <family val="2"/>
      <scheme val="minor"/>
    </font>
    <font>
      <b/>
      <sz val="12"/>
      <color rgb="FFFF0000"/>
      <name val="Calibri"/>
      <family val="2"/>
      <scheme val="minor"/>
    </font>
    <font>
      <sz val="11"/>
      <color theme="0"/>
      <name val="Calibri"/>
      <family val="2"/>
      <scheme val="minor"/>
    </font>
    <font>
      <b/>
      <sz val="14"/>
      <color theme="0"/>
      <name val="Calibri"/>
      <family val="2"/>
      <scheme val="minor"/>
    </font>
    <font>
      <b/>
      <u/>
      <sz val="12"/>
      <color theme="10"/>
      <name val="Calibri"/>
      <family val="2"/>
      <scheme val="minor"/>
    </font>
    <font>
      <b/>
      <sz val="12"/>
      <name val="Calibri"/>
      <family val="2"/>
      <scheme val="minor"/>
    </font>
    <font>
      <b/>
      <sz val="9"/>
      <color rgb="FF000000"/>
      <name val="Calibri"/>
      <family val="2"/>
      <scheme val="minor"/>
    </font>
    <font>
      <b/>
      <sz val="11"/>
      <color rgb="FF000000"/>
      <name val="Calibri"/>
      <family val="2"/>
      <scheme val="minor"/>
    </font>
    <font>
      <sz val="16"/>
      <color rgb="FF000000"/>
      <name val="Calibri"/>
      <family val="2"/>
      <scheme val="minor"/>
    </font>
    <font>
      <i/>
      <sz val="9"/>
      <color rgb="FF000000"/>
      <name val="Calibri"/>
      <family val="2"/>
      <scheme val="minor"/>
    </font>
    <font>
      <u/>
      <sz val="9"/>
      <color theme="10"/>
      <name val="Calibri"/>
      <family val="2"/>
      <scheme val="minor"/>
    </font>
    <font>
      <b/>
      <sz val="9"/>
      <color theme="0"/>
      <name val="Calibri"/>
      <family val="2"/>
      <scheme val="minor"/>
    </font>
    <font>
      <b/>
      <sz val="9"/>
      <color theme="1"/>
      <name val="Calibri"/>
      <family val="2"/>
      <scheme val="minor"/>
    </font>
    <font>
      <sz val="9"/>
      <color theme="0"/>
      <name val="Calibri"/>
      <family val="2"/>
      <scheme val="minor"/>
    </font>
    <font>
      <sz val="9"/>
      <color theme="1"/>
      <name val="Calibri"/>
      <family val="2"/>
      <scheme val="minor"/>
    </font>
    <font>
      <b/>
      <u/>
      <sz val="9"/>
      <color theme="10"/>
      <name val="Calibri"/>
      <family val="2"/>
      <scheme val="minor"/>
    </font>
    <font>
      <sz val="12"/>
      <name val="Calibri"/>
      <scheme val="minor"/>
    </font>
    <font>
      <sz val="12"/>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s>
  <borders count="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right/>
      <top style="thin">
        <color auto="1"/>
      </top>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style="medium">
        <color auto="1"/>
      </left>
      <right/>
      <top style="medium">
        <color auto="1"/>
      </top>
      <bottom style="thin">
        <color auto="1"/>
      </bottom>
      <diagonal/>
    </border>
    <border>
      <left style="thin">
        <color auto="1"/>
      </left>
      <right style="medium">
        <color auto="1"/>
      </right>
      <top/>
      <bottom style="thin">
        <color auto="1"/>
      </bottom>
      <diagonal/>
    </border>
    <border>
      <left style="thin">
        <color auto="1"/>
      </left>
      <right/>
      <top/>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auto="1"/>
      </left>
      <right/>
      <top/>
      <bottom style="thin">
        <color auto="1"/>
      </bottom>
      <diagonal/>
    </border>
    <border>
      <left style="thin">
        <color theme="0"/>
      </left>
      <right/>
      <top style="thin">
        <color auto="1"/>
      </top>
      <bottom/>
      <diagonal/>
    </border>
    <border>
      <left style="thin">
        <color auto="1"/>
      </left>
      <right style="medium">
        <color auto="1"/>
      </right>
      <top/>
      <bottom/>
      <diagonal/>
    </border>
    <border>
      <left style="medium">
        <color auto="1"/>
      </left>
      <right style="thin">
        <color auto="1"/>
      </right>
      <top/>
      <bottom style="thin">
        <color auto="1"/>
      </bottom>
      <diagonal/>
    </border>
    <border>
      <left/>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right/>
      <top/>
      <bottom style="thick">
        <color auto="1"/>
      </bottom>
      <diagonal/>
    </border>
    <border>
      <left style="thick">
        <color auto="1"/>
      </left>
      <right style="thin">
        <color auto="1"/>
      </right>
      <top/>
      <bottom style="thick">
        <color auto="1"/>
      </bottom>
      <diagonal/>
    </border>
    <border>
      <left style="thin">
        <color auto="1"/>
      </left>
      <right style="thick">
        <color auto="1"/>
      </right>
      <top/>
      <bottom style="thick">
        <color auto="1"/>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style="thin">
        <color theme="0"/>
      </left>
      <right/>
      <top style="thin">
        <color auto="1"/>
      </top>
      <bottom style="medium">
        <color auto="1"/>
      </bottom>
      <diagonal/>
    </border>
    <border>
      <left style="thin">
        <color auto="1"/>
      </left>
      <right style="medium">
        <color auto="1"/>
      </right>
      <top style="medium">
        <color auto="1"/>
      </top>
      <bottom/>
      <diagonal/>
    </border>
    <border>
      <left/>
      <right/>
      <top style="thin">
        <color auto="1"/>
      </top>
      <bottom style="medium">
        <color auto="1"/>
      </bottom>
      <diagonal/>
    </border>
    <border>
      <left style="thin">
        <color auto="1"/>
      </left>
      <right style="thin">
        <color auto="1"/>
      </right>
      <top/>
      <bottom style="thick">
        <color auto="1"/>
      </bottom>
      <diagonal/>
    </border>
    <border>
      <left style="medium">
        <color auto="1"/>
      </left>
      <right style="thin">
        <color auto="1"/>
      </right>
      <top/>
      <bottom style="thick">
        <color auto="1"/>
      </bottom>
      <diagonal/>
    </border>
    <border>
      <left style="thin">
        <color auto="1"/>
      </left>
      <right/>
      <top style="thick">
        <color auto="1"/>
      </top>
      <bottom style="thin">
        <color auto="1"/>
      </bottom>
      <diagonal/>
    </border>
    <border>
      <left/>
      <right style="medium">
        <color auto="1"/>
      </right>
      <top style="medium">
        <color auto="1"/>
      </top>
      <bottom style="medium">
        <color auto="1"/>
      </bottom>
      <diagonal/>
    </border>
    <border>
      <left/>
      <right style="thin">
        <color auto="1"/>
      </right>
      <top/>
      <bottom style="thick">
        <color auto="1"/>
      </bottom>
      <diagonal/>
    </border>
    <border>
      <left style="thin">
        <color auto="1"/>
      </left>
      <right style="thin">
        <color auto="1"/>
      </right>
      <top style="thick">
        <color auto="1"/>
      </top>
      <bottom style="thin">
        <color auto="1"/>
      </bottom>
      <diagonal/>
    </border>
    <border>
      <left style="thick">
        <color auto="1"/>
      </left>
      <right/>
      <top style="thick">
        <color auto="1"/>
      </top>
      <bottom style="thin">
        <color auto="1"/>
      </bottom>
      <diagonal/>
    </border>
    <border>
      <left style="thick">
        <color auto="1"/>
      </left>
      <right/>
      <top style="thin">
        <color auto="1"/>
      </top>
      <bottom/>
      <diagonal/>
    </border>
    <border>
      <left style="thin">
        <color auto="1"/>
      </left>
      <right style="thick">
        <color auto="1"/>
      </right>
      <top style="thick">
        <color auto="1"/>
      </top>
      <bottom style="thin">
        <color auto="1"/>
      </bottom>
      <diagonal/>
    </border>
    <border>
      <left/>
      <right/>
      <top style="thick">
        <color auto="1"/>
      </top>
      <bottom style="thin">
        <color auto="1"/>
      </bottom>
      <diagonal/>
    </border>
    <border>
      <left style="thick">
        <color auto="1"/>
      </left>
      <right style="thin">
        <color auto="1"/>
      </right>
      <top style="thick">
        <color auto="1"/>
      </top>
      <bottom style="thin">
        <color auto="1"/>
      </bottom>
      <diagonal/>
    </border>
    <border>
      <left style="thin">
        <color auto="1"/>
      </left>
      <right/>
      <top style="medium">
        <color auto="1"/>
      </top>
      <bottom/>
      <diagonal/>
    </border>
    <border>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theme="0"/>
      </left>
      <right style="thin">
        <color theme="0"/>
      </right>
      <top style="thin">
        <color theme="0"/>
      </top>
      <bottom style="thin">
        <color theme="0"/>
      </bottom>
      <diagonal/>
    </border>
    <border>
      <left/>
      <right style="thick">
        <color auto="1"/>
      </right>
      <top style="thin">
        <color auto="1"/>
      </top>
      <bottom style="thick">
        <color auto="1"/>
      </bottom>
      <diagonal/>
    </border>
    <border>
      <left/>
      <right style="thick">
        <color auto="1"/>
      </right>
      <top style="thin">
        <color auto="1"/>
      </top>
      <bottom style="thin">
        <color auto="1"/>
      </bottom>
      <diagonal/>
    </border>
  </borders>
  <cellStyleXfs count="98">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5" fillId="0" borderId="0"/>
    <xf numFmtId="0" fontId="9" fillId="0" borderId="0" applyNumberFormat="0" applyFill="0" applyBorder="0" applyAlignment="0" applyProtection="0"/>
    <xf numFmtId="0" fontId="1" fillId="0" borderId="0"/>
  </cellStyleXfs>
  <cellXfs count="511">
    <xf numFmtId="0" fontId="0" fillId="0" borderId="0" xfId="0"/>
    <xf numFmtId="0" fontId="8" fillId="0" borderId="0" xfId="0" applyFont="1"/>
    <xf numFmtId="0" fontId="8" fillId="0" borderId="0" xfId="0" applyFont="1" applyAlignment="1">
      <alignment horizontal="center"/>
    </xf>
    <xf numFmtId="0" fontId="0" fillId="0" borderId="0" xfId="0" applyAlignment="1">
      <alignment vertical="center"/>
    </xf>
    <xf numFmtId="0" fontId="11" fillId="0" borderId="0" xfId="0" applyFont="1" applyAlignment="1">
      <alignment vertical="center"/>
    </xf>
    <xf numFmtId="0" fontId="11" fillId="0" borderId="0" xfId="0" applyFont="1" applyAlignment="1">
      <alignment horizontal="center" wrapText="1"/>
    </xf>
    <xf numFmtId="0" fontId="11" fillId="0" borderId="0" xfId="0" applyFont="1" applyBorder="1" applyAlignment="1">
      <alignment vertical="center"/>
    </xf>
    <xf numFmtId="0" fontId="0" fillId="0" borderId="0" xfId="0" applyBorder="1" applyAlignment="1">
      <alignment vertical="center"/>
    </xf>
    <xf numFmtId="0" fontId="0" fillId="0" borderId="0" xfId="0" applyFont="1" applyAlignment="1">
      <alignment vertical="center"/>
    </xf>
    <xf numFmtId="0" fontId="0" fillId="0" borderId="0" xfId="0" applyAlignment="1">
      <alignment horizontal="centerContinuous"/>
    </xf>
    <xf numFmtId="0" fontId="12" fillId="0" borderId="0" xfId="0" applyFont="1" applyBorder="1" applyAlignment="1">
      <alignment horizontal="centerContinuous"/>
    </xf>
    <xf numFmtId="0" fontId="11" fillId="0" borderId="18" xfId="0" applyFont="1" applyBorder="1" applyAlignment="1">
      <alignment horizontal="centerContinuous" vertical="center"/>
    </xf>
    <xf numFmtId="0" fontId="8" fillId="0" borderId="25" xfId="0" applyFont="1" applyBorder="1" applyAlignment="1">
      <alignment horizontal="centerContinuous" vertical="center"/>
    </xf>
    <xf numFmtId="0" fontId="8" fillId="0" borderId="26" xfId="0" applyFont="1" applyBorder="1" applyAlignment="1">
      <alignment horizontal="centerContinuous" vertical="center"/>
    </xf>
    <xf numFmtId="0" fontId="8" fillId="0" borderId="27" xfId="0" applyFont="1" applyBorder="1" applyAlignment="1">
      <alignment horizontal="centerContinuous" vertical="center"/>
    </xf>
    <xf numFmtId="0" fontId="13" fillId="2" borderId="21" xfId="0" applyFont="1" applyFill="1" applyBorder="1"/>
    <xf numFmtId="0" fontId="13" fillId="2" borderId="23" xfId="0" applyFont="1" applyFill="1" applyBorder="1"/>
    <xf numFmtId="0" fontId="13" fillId="2" borderId="22" xfId="0" applyFont="1" applyFill="1" applyBorder="1"/>
    <xf numFmtId="0" fontId="0" fillId="0" borderId="0" xfId="0" applyFill="1" applyBorder="1" applyAlignment="1"/>
    <xf numFmtId="0" fontId="23" fillId="0" borderId="0" xfId="0" applyFont="1" applyAlignment="1">
      <alignment vertical="top"/>
    </xf>
    <xf numFmtId="0" fontId="19" fillId="3" borderId="16" xfId="0" applyFont="1" applyFill="1" applyBorder="1" applyAlignment="1" applyProtection="1">
      <alignment vertical="center"/>
      <protection locked="0"/>
    </xf>
    <xf numFmtId="44" fontId="19" fillId="3" borderId="9" xfId="92" applyFont="1" applyFill="1" applyBorder="1" applyAlignment="1" applyProtection="1">
      <alignment horizontal="left" vertical="center"/>
      <protection locked="0"/>
    </xf>
    <xf numFmtId="44" fontId="19" fillId="3" borderId="9" xfId="92" applyFont="1" applyFill="1" applyBorder="1" applyAlignment="1" applyProtection="1">
      <alignment vertical="center"/>
      <protection locked="0"/>
    </xf>
    <xf numFmtId="0" fontId="19" fillId="3" borderId="34" xfId="0" applyFont="1" applyFill="1" applyBorder="1" applyAlignment="1" applyProtection="1">
      <alignment vertical="center"/>
      <protection locked="0"/>
    </xf>
    <xf numFmtId="0" fontId="19" fillId="3" borderId="8" xfId="0" applyFont="1" applyFill="1" applyBorder="1" applyAlignment="1" applyProtection="1">
      <alignment horizontal="left" vertical="center"/>
      <protection locked="0"/>
    </xf>
    <xf numFmtId="0" fontId="11" fillId="0" borderId="41" xfId="0" applyFont="1" applyBorder="1" applyAlignment="1">
      <alignment vertical="center"/>
    </xf>
    <xf numFmtId="44" fontId="0" fillId="2" borderId="24" xfId="92" applyNumberFormat="1" applyFont="1" applyFill="1" applyBorder="1" applyAlignment="1">
      <alignment vertical="center"/>
    </xf>
    <xf numFmtId="44" fontId="0" fillId="2" borderId="16" xfId="92" applyNumberFormat="1" applyFont="1" applyFill="1" applyBorder="1" applyAlignment="1">
      <alignment vertical="center"/>
    </xf>
    <xf numFmtId="0" fontId="15" fillId="2" borderId="39" xfId="0" applyFont="1" applyFill="1" applyBorder="1" applyAlignment="1">
      <alignment horizontal="center" vertical="center" wrapText="1"/>
    </xf>
    <xf numFmtId="0" fontId="0" fillId="2" borderId="0" xfId="0" applyFill="1" applyBorder="1" applyAlignment="1">
      <alignment vertical="center"/>
    </xf>
    <xf numFmtId="0" fontId="11" fillId="2" borderId="0" xfId="0" applyFont="1" applyFill="1" applyBorder="1" applyAlignment="1">
      <alignment vertical="center"/>
    </xf>
    <xf numFmtId="44" fontId="11" fillId="2" borderId="1" xfId="92" applyFont="1" applyFill="1" applyBorder="1" applyAlignment="1">
      <alignment vertical="center"/>
    </xf>
    <xf numFmtId="0" fontId="0" fillId="2" borderId="0" xfId="0" applyFill="1" applyAlignment="1">
      <alignment vertical="center"/>
    </xf>
    <xf numFmtId="0" fontId="0" fillId="3" borderId="36" xfId="0" applyFont="1" applyFill="1" applyBorder="1" applyAlignment="1" applyProtection="1">
      <alignment vertical="center"/>
      <protection locked="0"/>
    </xf>
    <xf numFmtId="0" fontId="0" fillId="3" borderId="14" xfId="0" applyFont="1" applyFill="1" applyBorder="1" applyAlignment="1" applyProtection="1">
      <alignment vertical="center"/>
      <protection locked="0"/>
    </xf>
    <xf numFmtId="44" fontId="0" fillId="3" borderId="24" xfId="92" applyNumberFormat="1" applyFont="1" applyFill="1" applyBorder="1" applyAlignment="1" applyProtection="1">
      <alignment vertical="center"/>
      <protection locked="0"/>
    </xf>
    <xf numFmtId="0" fontId="0" fillId="3" borderId="34" xfId="0" applyFont="1" applyFill="1" applyBorder="1" applyAlignment="1" applyProtection="1">
      <alignment vertical="center"/>
      <protection locked="0"/>
    </xf>
    <xf numFmtId="0" fontId="0" fillId="3" borderId="9" xfId="0" applyFont="1" applyFill="1" applyBorder="1" applyAlignment="1" applyProtection="1">
      <alignment vertical="center"/>
      <protection locked="0"/>
    </xf>
    <xf numFmtId="44" fontId="0" fillId="3" borderId="16" xfId="92" applyNumberFormat="1" applyFont="1" applyFill="1" applyBorder="1" applyAlignment="1" applyProtection="1">
      <alignment vertical="center"/>
      <protection locked="0"/>
    </xf>
    <xf numFmtId="0" fontId="19" fillId="3" borderId="9" xfId="0" applyFont="1" applyFill="1" applyBorder="1" applyAlignment="1" applyProtection="1">
      <alignment horizontal="left" vertical="center"/>
      <protection locked="0"/>
    </xf>
    <xf numFmtId="0" fontId="19" fillId="3" borderId="33" xfId="0" applyFont="1" applyFill="1" applyBorder="1" applyAlignment="1" applyProtection="1">
      <alignment horizontal="left" vertical="center"/>
      <protection locked="0"/>
    </xf>
    <xf numFmtId="44" fontId="19" fillId="3" borderId="24" xfId="92" applyNumberFormat="1" applyFont="1" applyFill="1" applyBorder="1" applyAlignment="1" applyProtection="1">
      <alignment vertical="center"/>
      <protection locked="0"/>
    </xf>
    <xf numFmtId="0" fontId="18" fillId="0" borderId="3" xfId="0" applyFont="1" applyBorder="1" applyAlignment="1" applyProtection="1">
      <alignment horizontal="centerContinuous" vertical="center"/>
    </xf>
    <xf numFmtId="0" fontId="18" fillId="0" borderId="3" xfId="0" applyFont="1" applyBorder="1" applyAlignment="1" applyProtection="1">
      <alignment vertical="center"/>
    </xf>
    <xf numFmtId="0" fontId="0" fillId="0" borderId="0" xfId="0" applyFont="1" applyBorder="1" applyAlignment="1" applyProtection="1">
      <alignment horizontal="centerContinuous"/>
    </xf>
    <xf numFmtId="0" fontId="0" fillId="0" borderId="0" xfId="0" applyFont="1" applyProtection="1"/>
    <xf numFmtId="0" fontId="18" fillId="0" borderId="2" xfId="0" applyFont="1" applyBorder="1" applyAlignment="1" applyProtection="1">
      <alignment horizontal="left" vertical="center"/>
    </xf>
    <xf numFmtId="0" fontId="18" fillId="0" borderId="3" xfId="0" applyFont="1" applyBorder="1" applyAlignment="1" applyProtection="1">
      <alignment horizontal="center" vertical="center"/>
    </xf>
    <xf numFmtId="0" fontId="18" fillId="0" borderId="3" xfId="0" applyFont="1" applyBorder="1" applyAlignment="1" applyProtection="1">
      <alignment horizontal="left" vertical="center"/>
    </xf>
    <xf numFmtId="0" fontId="18" fillId="0" borderId="4" xfId="0" applyFont="1" applyBorder="1" applyAlignment="1" applyProtection="1">
      <alignment horizontal="left" vertical="center"/>
    </xf>
    <xf numFmtId="0" fontId="18" fillId="0" borderId="0" xfId="0" applyFont="1" applyBorder="1" applyAlignment="1" applyProtection="1">
      <alignment horizontal="left" vertical="center"/>
    </xf>
    <xf numFmtId="0" fontId="18" fillId="0" borderId="5" xfId="0" applyFont="1" applyBorder="1" applyAlignment="1" applyProtection="1">
      <alignment horizontal="left" vertical="top"/>
    </xf>
    <xf numFmtId="0" fontId="18" fillId="0" borderId="0" xfId="0" applyFont="1" applyBorder="1" applyAlignment="1" applyProtection="1">
      <alignment horizontal="center" vertical="center"/>
    </xf>
    <xf numFmtId="0" fontId="18" fillId="0" borderId="30" xfId="0" applyFont="1" applyBorder="1" applyAlignment="1" applyProtection="1">
      <alignment horizontal="left" vertical="center"/>
    </xf>
    <xf numFmtId="0" fontId="18" fillId="0" borderId="0" xfId="0" applyFont="1" applyBorder="1" applyAlignment="1" applyProtection="1">
      <alignment horizontal="centerContinuous" vertical="center"/>
    </xf>
    <xf numFmtId="0" fontId="18" fillId="2" borderId="0" xfId="0" applyFont="1" applyFill="1" applyBorder="1" applyAlignment="1" applyProtection="1">
      <alignment horizontal="center" vertical="center"/>
    </xf>
    <xf numFmtId="0" fontId="15" fillId="2" borderId="37" xfId="0" applyFont="1" applyFill="1" applyBorder="1" applyAlignment="1" applyProtection="1">
      <alignment horizontal="centerContinuous" vertical="center"/>
    </xf>
    <xf numFmtId="0" fontId="15" fillId="2" borderId="25" xfId="0" applyFont="1" applyFill="1" applyBorder="1" applyAlignment="1" applyProtection="1">
      <alignment horizontal="centerContinuous" vertical="center"/>
    </xf>
    <xf numFmtId="0" fontId="15" fillId="2" borderId="25" xfId="0" applyFont="1" applyFill="1" applyBorder="1" applyAlignment="1" applyProtection="1">
      <alignment horizontal="center" vertical="center"/>
    </xf>
    <xf numFmtId="0" fontId="15" fillId="2" borderId="29" xfId="0" applyFont="1" applyFill="1" applyBorder="1" applyAlignment="1" applyProtection="1">
      <alignment horizontal="center" vertical="center"/>
    </xf>
    <xf numFmtId="0" fontId="15" fillId="2" borderId="0" xfId="0" applyFont="1" applyFill="1" applyBorder="1" applyAlignment="1" applyProtection="1">
      <alignment horizontal="centerContinuous" vertical="center"/>
    </xf>
    <xf numFmtId="0" fontId="13" fillId="0" borderId="0" xfId="0" applyFont="1" applyProtection="1"/>
    <xf numFmtId="44" fontId="19" fillId="2" borderId="9" xfId="92" applyFont="1" applyFill="1" applyBorder="1" applyAlignment="1" applyProtection="1">
      <alignment horizontal="left" vertical="center"/>
    </xf>
    <xf numFmtId="44" fontId="19" fillId="2" borderId="10" xfId="92" applyFont="1" applyFill="1" applyBorder="1" applyAlignment="1" applyProtection="1">
      <alignment horizontal="left" vertical="center"/>
    </xf>
    <xf numFmtId="44" fontId="19" fillId="2" borderId="0" xfId="92" applyFont="1" applyFill="1" applyBorder="1" applyAlignment="1" applyProtection="1">
      <alignment horizontal="left" vertical="center"/>
    </xf>
    <xf numFmtId="0" fontId="0" fillId="2" borderId="6" xfId="0" applyFont="1" applyFill="1" applyBorder="1" applyProtection="1"/>
    <xf numFmtId="0" fontId="18" fillId="2" borderId="7" xfId="0" applyFont="1" applyFill="1" applyBorder="1" applyAlignment="1" applyProtection="1">
      <alignment horizontal="center" vertical="center"/>
    </xf>
    <xf numFmtId="0" fontId="18" fillId="2" borderId="35" xfId="0" applyFont="1" applyFill="1" applyBorder="1" applyAlignment="1" applyProtection="1">
      <alignment horizontal="left" vertical="center"/>
    </xf>
    <xf numFmtId="44" fontId="19" fillId="2" borderId="11" xfId="92" applyFont="1" applyFill="1" applyBorder="1" applyAlignment="1" applyProtection="1">
      <alignment horizontal="left" vertical="center"/>
    </xf>
    <xf numFmtId="44" fontId="19" fillId="2" borderId="12" xfId="92" applyFont="1" applyFill="1" applyBorder="1" applyAlignment="1" applyProtection="1">
      <alignment horizontal="left" vertical="center"/>
    </xf>
    <xf numFmtId="44" fontId="19" fillId="2" borderId="0" xfId="0" applyNumberFormat="1" applyFont="1" applyFill="1" applyBorder="1" applyAlignment="1" applyProtection="1">
      <alignment horizontal="left" vertical="center"/>
    </xf>
    <xf numFmtId="0" fontId="18" fillId="2" borderId="28" xfId="0" applyFont="1" applyFill="1" applyBorder="1" applyAlignment="1" applyProtection="1">
      <alignment horizontal="center" vertical="center"/>
    </xf>
    <xf numFmtId="0" fontId="18" fillId="2" borderId="29" xfId="0" applyFont="1" applyFill="1" applyBorder="1" applyAlignment="1" applyProtection="1">
      <alignment horizontal="center" vertical="center"/>
    </xf>
    <xf numFmtId="0" fontId="24" fillId="2" borderId="25" xfId="0" applyFont="1" applyFill="1" applyBorder="1" applyAlignment="1" applyProtection="1">
      <alignment vertical="center"/>
    </xf>
    <xf numFmtId="0" fontId="18" fillId="2" borderId="0" xfId="0" applyFont="1" applyFill="1" applyBorder="1" applyAlignment="1" applyProtection="1">
      <alignment horizontal="centerContinuous" vertical="center"/>
    </xf>
    <xf numFmtId="44" fontId="19" fillId="2" borderId="0" xfId="0" applyNumberFormat="1" applyFont="1" applyFill="1" applyBorder="1" applyAlignment="1" applyProtection="1">
      <alignment horizontal="centerContinuous" vertical="center"/>
    </xf>
    <xf numFmtId="0" fontId="0" fillId="0" borderId="5" xfId="0" applyFont="1" applyBorder="1" applyProtection="1"/>
    <xf numFmtId="44" fontId="19" fillId="0" borderId="0" xfId="0" applyNumberFormat="1" applyFont="1" applyFill="1" applyBorder="1" applyAlignment="1" applyProtection="1">
      <alignment horizontal="left" vertical="center"/>
    </xf>
    <xf numFmtId="0" fontId="0" fillId="0" borderId="0" xfId="0" applyFont="1" applyBorder="1" applyProtection="1"/>
    <xf numFmtId="0" fontId="18" fillId="0" borderId="2" xfId="0" applyFont="1" applyBorder="1" applyAlignment="1" applyProtection="1">
      <alignment vertical="center"/>
    </xf>
    <xf numFmtId="0" fontId="18" fillId="0" borderId="4" xfId="0" applyFont="1" applyBorder="1" applyAlignment="1" applyProtection="1">
      <alignment vertical="center"/>
    </xf>
    <xf numFmtId="0" fontId="18" fillId="0" borderId="0" xfId="0" applyFont="1" applyBorder="1" applyAlignment="1" applyProtection="1">
      <alignment vertical="center"/>
    </xf>
    <xf numFmtId="0" fontId="18" fillId="2" borderId="0" xfId="0" applyFont="1" applyFill="1" applyBorder="1" applyAlignment="1" applyProtection="1">
      <alignment vertical="center"/>
    </xf>
    <xf numFmtId="0" fontId="0" fillId="2" borderId="0" xfId="0" applyFont="1" applyFill="1" applyBorder="1" applyProtection="1"/>
    <xf numFmtId="0" fontId="25" fillId="2" borderId="5" xfId="0" applyFont="1" applyFill="1" applyBorder="1" applyProtection="1"/>
    <xf numFmtId="0" fontId="25" fillId="2" borderId="0" xfId="0" applyFont="1" applyFill="1" applyBorder="1" applyProtection="1"/>
    <xf numFmtId="0" fontId="19" fillId="0" borderId="0" xfId="0" applyFont="1" applyFill="1" applyBorder="1" applyProtection="1"/>
    <xf numFmtId="0" fontId="19" fillId="2" borderId="0" xfId="0" applyFont="1" applyFill="1" applyBorder="1" applyProtection="1"/>
    <xf numFmtId="0" fontId="19" fillId="2" borderId="8" xfId="0" applyFont="1" applyFill="1" applyBorder="1" applyAlignment="1" applyProtection="1">
      <alignment horizontal="left" vertical="center"/>
    </xf>
    <xf numFmtId="0" fontId="19" fillId="2" borderId="8" xfId="0" applyFont="1" applyFill="1" applyBorder="1" applyAlignment="1" applyProtection="1">
      <alignment vertical="center"/>
    </xf>
    <xf numFmtId="0" fontId="19" fillId="2" borderId="9" xfId="0" applyFont="1" applyFill="1" applyBorder="1" applyProtection="1"/>
    <xf numFmtId="0" fontId="18" fillId="0" borderId="0" xfId="0" applyFont="1" applyBorder="1" applyAlignment="1" applyProtection="1">
      <alignment vertical="center" wrapText="1"/>
    </xf>
    <xf numFmtId="0" fontId="18" fillId="0" borderId="0" xfId="0" applyFont="1" applyBorder="1" applyAlignment="1" applyProtection="1">
      <alignment horizontal="left" vertical="center" wrapText="1"/>
    </xf>
    <xf numFmtId="9" fontId="19" fillId="2" borderId="0" xfId="94" applyFont="1" applyFill="1" applyBorder="1" applyProtection="1"/>
    <xf numFmtId="0" fontId="19" fillId="2" borderId="13" xfId="0" applyFont="1" applyFill="1" applyBorder="1" applyAlignment="1" applyProtection="1">
      <alignment vertical="center"/>
    </xf>
    <xf numFmtId="9" fontId="19" fillId="2" borderId="14" xfId="94" applyFont="1" applyFill="1" applyBorder="1" applyProtection="1"/>
    <xf numFmtId="9" fontId="19" fillId="0" borderId="0" xfId="94" applyFont="1" applyFill="1" applyBorder="1" applyProtection="1"/>
    <xf numFmtId="9" fontId="18" fillId="2" borderId="0" xfId="94" applyFont="1" applyFill="1" applyBorder="1" applyAlignment="1" applyProtection="1">
      <alignment wrapText="1"/>
    </xf>
    <xf numFmtId="44" fontId="13" fillId="2" borderId="0" xfId="92" applyNumberFormat="1" applyFont="1" applyFill="1" applyBorder="1" applyProtection="1"/>
    <xf numFmtId="44" fontId="0" fillId="2" borderId="0" xfId="0" applyNumberFormat="1" applyFont="1" applyFill="1" applyBorder="1" applyProtection="1"/>
    <xf numFmtId="44" fontId="13" fillId="2" borderId="9" xfId="92" applyNumberFormat="1" applyFont="1" applyFill="1" applyBorder="1" applyProtection="1"/>
    <xf numFmtId="44" fontId="0" fillId="0" borderId="0" xfId="0" applyNumberFormat="1" applyFont="1" applyFill="1" applyBorder="1" applyProtection="1"/>
    <xf numFmtId="44" fontId="0" fillId="0" borderId="0" xfId="0" applyNumberFormat="1" applyFont="1" applyBorder="1" applyProtection="1"/>
    <xf numFmtId="44" fontId="19" fillId="2" borderId="0" xfId="0" applyNumberFormat="1" applyFont="1" applyFill="1" applyBorder="1" applyAlignment="1" applyProtection="1">
      <alignment vertical="center"/>
    </xf>
    <xf numFmtId="44" fontId="19" fillId="0" borderId="0" xfId="0" applyNumberFormat="1" applyFont="1" applyFill="1" applyBorder="1" applyAlignment="1" applyProtection="1">
      <alignment vertical="center"/>
    </xf>
    <xf numFmtId="0" fontId="18" fillId="0" borderId="3" xfId="0" applyFont="1" applyBorder="1" applyAlignment="1" applyProtection="1">
      <alignment vertical="center" wrapText="1"/>
    </xf>
    <xf numFmtId="0" fontId="18" fillId="0" borderId="4" xfId="0" applyFont="1" applyBorder="1" applyAlignment="1" applyProtection="1">
      <alignment vertical="center" wrapText="1"/>
    </xf>
    <xf numFmtId="0" fontId="18" fillId="0" borderId="5" xfId="0" applyFont="1" applyBorder="1" applyAlignment="1" applyProtection="1">
      <alignment vertical="center" wrapText="1"/>
    </xf>
    <xf numFmtId="0" fontId="18" fillId="0" borderId="0" xfId="0" applyFont="1" applyFill="1" applyBorder="1" applyAlignment="1" applyProtection="1">
      <alignment horizontal="center" vertical="center"/>
    </xf>
    <xf numFmtId="0" fontId="0" fillId="0" borderId="0" xfId="0" applyFont="1" applyFill="1" applyBorder="1" applyProtection="1"/>
    <xf numFmtId="0" fontId="8" fillId="0" borderId="5" xfId="0" applyFont="1" applyBorder="1" applyAlignment="1" applyProtection="1">
      <alignment vertical="top"/>
    </xf>
    <xf numFmtId="0" fontId="0" fillId="0" borderId="30" xfId="0" applyFont="1" applyBorder="1" applyProtection="1"/>
    <xf numFmtId="0" fontId="18" fillId="2" borderId="39" xfId="0" applyFont="1" applyFill="1" applyBorder="1" applyAlignment="1" applyProtection="1">
      <alignment horizontal="center" vertical="center"/>
    </xf>
    <xf numFmtId="0" fontId="18" fillId="2" borderId="43" xfId="0" applyFont="1" applyFill="1" applyBorder="1" applyAlignment="1" applyProtection="1">
      <alignment horizontal="left" vertical="center"/>
    </xf>
    <xf numFmtId="0" fontId="18" fillId="0" borderId="30" xfId="0" applyFont="1" applyBorder="1" applyAlignment="1" applyProtection="1">
      <alignment horizontal="center" vertical="center"/>
    </xf>
    <xf numFmtId="0" fontId="18" fillId="2" borderId="8" xfId="0" applyFont="1" applyFill="1" applyBorder="1" applyAlignment="1" applyProtection="1">
      <alignment vertical="center"/>
    </xf>
    <xf numFmtId="0" fontId="15" fillId="2" borderId="9" xfId="0" applyFont="1" applyFill="1" applyBorder="1" applyAlignment="1" applyProtection="1">
      <alignment horizontal="center"/>
    </xf>
    <xf numFmtId="0" fontId="18" fillId="2" borderId="10" xfId="0" applyFont="1" applyFill="1" applyBorder="1" applyAlignment="1" applyProtection="1">
      <alignment horizontal="center" vertical="center"/>
    </xf>
    <xf numFmtId="0" fontId="18" fillId="2" borderId="0" xfId="0" applyFont="1" applyFill="1" applyBorder="1" applyAlignment="1" applyProtection="1">
      <alignment vertical="center" wrapText="1"/>
    </xf>
    <xf numFmtId="0" fontId="18" fillId="2" borderId="0" xfId="0" applyFont="1" applyFill="1" applyBorder="1" applyAlignment="1" applyProtection="1">
      <alignment horizontal="left" vertical="center" wrapText="1"/>
    </xf>
    <xf numFmtId="0" fontId="18" fillId="2" borderId="5" xfId="0" applyFont="1" applyFill="1" applyBorder="1" applyAlignment="1" applyProtection="1">
      <alignment horizontal="left" vertical="center"/>
    </xf>
    <xf numFmtId="0" fontId="18" fillId="0" borderId="30" xfId="0" applyFont="1" applyBorder="1" applyAlignment="1" applyProtection="1">
      <alignment horizontal="left" vertical="center" wrapText="1"/>
    </xf>
    <xf numFmtId="0" fontId="24" fillId="2" borderId="21" xfId="0" applyFont="1" applyFill="1" applyBorder="1" applyAlignment="1" applyProtection="1">
      <alignment horizontal="left" vertical="center"/>
    </xf>
    <xf numFmtId="0" fontId="0" fillId="2" borderId="0" xfId="0" applyFont="1" applyFill="1" applyBorder="1" applyAlignment="1" applyProtection="1">
      <alignment horizontal="center"/>
    </xf>
    <xf numFmtId="0" fontId="18" fillId="2" borderId="0" xfId="0" applyFont="1" applyFill="1" applyBorder="1" applyAlignment="1" applyProtection="1">
      <alignment horizontal="left" vertical="center"/>
    </xf>
    <xf numFmtId="44" fontId="19" fillId="2" borderId="0" xfId="0" applyNumberFormat="1" applyFont="1" applyFill="1" applyBorder="1" applyAlignment="1" applyProtection="1">
      <alignment horizontal="center" vertical="center"/>
    </xf>
    <xf numFmtId="0" fontId="19" fillId="2" borderId="0" xfId="0" applyFont="1" applyFill="1" applyBorder="1" applyAlignment="1" applyProtection="1">
      <alignment vertical="center"/>
    </xf>
    <xf numFmtId="0" fontId="19" fillId="3" borderId="24" xfId="0" applyFont="1" applyFill="1" applyBorder="1" applyAlignment="1" applyProtection="1">
      <alignment vertical="center" wrapText="1"/>
      <protection locked="0"/>
    </xf>
    <xf numFmtId="0" fontId="18" fillId="2" borderId="33" xfId="0" applyFont="1" applyFill="1" applyBorder="1" applyAlignment="1">
      <alignment horizontal="left" vertical="center"/>
    </xf>
    <xf numFmtId="0" fontId="15" fillId="2" borderId="0" xfId="0" applyFont="1" applyFill="1" applyBorder="1" applyAlignment="1">
      <alignment horizontal="center"/>
    </xf>
    <xf numFmtId="0" fontId="15" fillId="2" borderId="39" xfId="0" applyFont="1" applyFill="1" applyBorder="1" applyAlignment="1">
      <alignment horizontal="center"/>
    </xf>
    <xf numFmtId="0" fontId="11" fillId="2" borderId="15"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0" borderId="0" xfId="0" applyFont="1" applyBorder="1" applyAlignment="1">
      <alignment horizontal="centerContinuous"/>
    </xf>
    <xf numFmtId="44" fontId="0" fillId="3" borderId="47" xfId="92" applyFont="1" applyFill="1" applyBorder="1" applyAlignment="1" applyProtection="1">
      <alignment vertical="center"/>
      <protection locked="0"/>
    </xf>
    <xf numFmtId="0" fontId="0" fillId="3" borderId="48" xfId="0" applyFont="1" applyFill="1" applyBorder="1" applyAlignment="1" applyProtection="1">
      <alignment horizontal="center" vertical="center" wrapText="1"/>
      <protection locked="0"/>
    </xf>
    <xf numFmtId="44" fontId="0" fillId="2" borderId="51" xfId="0" applyNumberFormat="1" applyFont="1" applyFill="1" applyBorder="1" applyAlignment="1" applyProtection="1">
      <alignment vertical="center"/>
    </xf>
    <xf numFmtId="0" fontId="0" fillId="2" borderId="52" xfId="0" applyFont="1" applyFill="1" applyBorder="1" applyAlignment="1" applyProtection="1">
      <alignment horizontal="center" vertical="center" wrapText="1"/>
    </xf>
    <xf numFmtId="0" fontId="11" fillId="2" borderId="46" xfId="0" applyFont="1" applyFill="1" applyBorder="1" applyAlignment="1">
      <alignment horizontal="center" vertical="center" wrapText="1"/>
    </xf>
    <xf numFmtId="44" fontId="0" fillId="3" borderId="49" xfId="92" applyFont="1" applyFill="1" applyBorder="1" applyAlignment="1" applyProtection="1">
      <alignment vertical="center"/>
      <protection locked="0"/>
    </xf>
    <xf numFmtId="49" fontId="14" fillId="2" borderId="53" xfId="0" applyNumberFormat="1" applyFont="1" applyFill="1" applyBorder="1" applyAlignment="1">
      <alignment horizontal="center" vertical="center" wrapText="1"/>
    </xf>
    <xf numFmtId="49" fontId="14" fillId="2" borderId="54" xfId="0" applyNumberFormat="1" applyFont="1" applyFill="1" applyBorder="1" applyAlignment="1">
      <alignment horizontal="centerContinuous" vertical="center" wrapText="1"/>
    </xf>
    <xf numFmtId="49" fontId="14" fillId="2" borderId="55" xfId="0" applyNumberFormat="1" applyFont="1" applyFill="1" applyBorder="1" applyAlignment="1">
      <alignment horizontal="centerContinuous" vertical="center" wrapText="1"/>
    </xf>
    <xf numFmtId="49" fontId="14" fillId="2" borderId="54" xfId="0" applyNumberFormat="1" applyFont="1" applyFill="1" applyBorder="1" applyAlignment="1">
      <alignment horizontal="center" vertical="center" wrapText="1"/>
    </xf>
    <xf numFmtId="49" fontId="14" fillId="2" borderId="55" xfId="0" applyNumberFormat="1" applyFont="1" applyFill="1" applyBorder="1" applyAlignment="1">
      <alignment horizontal="center" vertical="center" wrapText="1"/>
    </xf>
    <xf numFmtId="0" fontId="18" fillId="0" borderId="30" xfId="0" applyFont="1" applyBorder="1" applyAlignment="1" applyProtection="1">
      <alignment horizontal="centerContinuous" vertical="center"/>
    </xf>
    <xf numFmtId="0" fontId="13" fillId="2" borderId="31" xfId="0" applyFont="1" applyFill="1" applyBorder="1" applyAlignment="1" applyProtection="1">
      <alignment horizontal="center"/>
    </xf>
    <xf numFmtId="0" fontId="18" fillId="0" borderId="4" xfId="0" applyFont="1" applyBorder="1" applyAlignment="1" applyProtection="1">
      <alignment horizontal="centerContinuous" vertical="center"/>
    </xf>
    <xf numFmtId="0" fontId="18" fillId="0" borderId="5" xfId="0" applyFont="1" applyBorder="1" applyAlignment="1" applyProtection="1">
      <alignment horizontal="left" vertical="center"/>
    </xf>
    <xf numFmtId="0" fontId="18" fillId="0" borderId="5" xfId="0" applyFont="1" applyBorder="1" applyAlignment="1" applyProtection="1">
      <alignment horizontal="centerContinuous" vertical="center"/>
    </xf>
    <xf numFmtId="0" fontId="15" fillId="2" borderId="5" xfId="0" applyFont="1" applyFill="1" applyBorder="1" applyAlignment="1" applyProtection="1">
      <alignment horizontal="centerContinuous" vertical="center"/>
    </xf>
    <xf numFmtId="44" fontId="19" fillId="2" borderId="5" xfId="92" applyFont="1" applyFill="1" applyBorder="1" applyAlignment="1" applyProtection="1">
      <alignment horizontal="left" vertical="center"/>
    </xf>
    <xf numFmtId="0" fontId="18" fillId="2" borderId="5" xfId="0" applyFont="1" applyFill="1" applyBorder="1" applyAlignment="1" applyProtection="1">
      <alignment horizontal="centerContinuous" vertical="center"/>
    </xf>
    <xf numFmtId="44" fontId="19" fillId="0" borderId="5" xfId="0" applyNumberFormat="1" applyFont="1" applyFill="1" applyBorder="1" applyAlignment="1" applyProtection="1">
      <alignment horizontal="left" vertical="center"/>
    </xf>
    <xf numFmtId="0" fontId="18" fillId="0" borderId="5" xfId="0" applyFont="1" applyBorder="1" applyAlignment="1" applyProtection="1">
      <alignment vertical="center"/>
    </xf>
    <xf numFmtId="0" fontId="18" fillId="0" borderId="5" xfId="0" applyFont="1" applyBorder="1" applyAlignment="1" applyProtection="1">
      <alignment horizontal="left" indent="40"/>
    </xf>
    <xf numFmtId="0" fontId="18" fillId="0" borderId="2" xfId="0" applyFont="1" applyBorder="1" applyAlignment="1" applyProtection="1">
      <alignment horizontal="left" indent="40"/>
    </xf>
    <xf numFmtId="0" fontId="0" fillId="2" borderId="34" xfId="0" applyFont="1" applyFill="1" applyBorder="1" applyProtection="1"/>
    <xf numFmtId="0" fontId="18" fillId="2" borderId="15" xfId="0" applyFont="1" applyFill="1" applyBorder="1" applyAlignment="1" applyProtection="1">
      <alignment horizontal="center" vertical="center"/>
    </xf>
    <xf numFmtId="0" fontId="18" fillId="2" borderId="22" xfId="0" applyFont="1" applyFill="1" applyBorder="1" applyAlignment="1" applyProtection="1">
      <alignment horizontal="left" vertical="center"/>
    </xf>
    <xf numFmtId="0" fontId="18" fillId="0" borderId="5" xfId="0" applyFont="1" applyBorder="1" applyAlignment="1" applyProtection="1">
      <alignment vertical="top"/>
    </xf>
    <xf numFmtId="0" fontId="18" fillId="2" borderId="5" xfId="0" applyFont="1" applyFill="1" applyBorder="1" applyAlignment="1" applyProtection="1">
      <alignment horizontal="center" vertical="center"/>
    </xf>
    <xf numFmtId="0" fontId="15" fillId="2" borderId="44" xfId="0" applyFont="1" applyFill="1" applyBorder="1" applyAlignment="1" applyProtection="1">
      <alignment horizontal="center"/>
    </xf>
    <xf numFmtId="0" fontId="19" fillId="3" borderId="36" xfId="0" applyFont="1" applyFill="1" applyBorder="1" applyAlignment="1" applyProtection="1">
      <alignment horizontal="left" vertical="center"/>
      <protection locked="0"/>
    </xf>
    <xf numFmtId="44" fontId="19" fillId="3" borderId="56" xfId="92" applyNumberFormat="1" applyFont="1" applyFill="1" applyBorder="1" applyAlignment="1" applyProtection="1">
      <alignment vertical="center"/>
      <protection locked="0"/>
    </xf>
    <xf numFmtId="0" fontId="18" fillId="2" borderId="36" xfId="0" applyFont="1" applyFill="1" applyBorder="1" applyAlignment="1" applyProtection="1">
      <alignment horizontal="left" vertical="center"/>
    </xf>
    <xf numFmtId="0" fontId="18" fillId="2" borderId="57" xfId="0" applyFont="1" applyFill="1" applyBorder="1" applyAlignment="1" applyProtection="1">
      <alignment horizontal="left" vertical="center"/>
    </xf>
    <xf numFmtId="0" fontId="18" fillId="2" borderId="58" xfId="0" applyFont="1" applyFill="1" applyBorder="1" applyAlignment="1" applyProtection="1">
      <alignment horizontal="left" vertical="center"/>
    </xf>
    <xf numFmtId="0" fontId="15" fillId="2" borderId="10" xfId="0" applyFont="1" applyFill="1" applyBorder="1" applyAlignment="1" applyProtection="1">
      <alignment horizontal="center"/>
    </xf>
    <xf numFmtId="44" fontId="19" fillId="3" borderId="10" xfId="92" applyFont="1" applyFill="1" applyBorder="1" applyAlignment="1" applyProtection="1">
      <alignment vertical="center"/>
      <protection locked="0"/>
    </xf>
    <xf numFmtId="0" fontId="18" fillId="0" borderId="2" xfId="0" applyFont="1" applyBorder="1" applyAlignment="1" applyProtection="1">
      <alignment vertical="top"/>
    </xf>
    <xf numFmtId="0" fontId="15" fillId="2" borderId="5" xfId="0" applyFont="1" applyFill="1" applyBorder="1" applyAlignment="1">
      <alignment horizontal="center"/>
    </xf>
    <xf numFmtId="0" fontId="15" fillId="2" borderId="44" xfId="0" applyFont="1" applyFill="1" applyBorder="1" applyAlignment="1">
      <alignment horizontal="center"/>
    </xf>
    <xf numFmtId="0" fontId="18" fillId="2" borderId="36" xfId="0" applyFont="1" applyFill="1" applyBorder="1" applyAlignment="1">
      <alignment horizontal="left" vertical="center"/>
    </xf>
    <xf numFmtId="0" fontId="18" fillId="0" borderId="5" xfId="0" applyFont="1" applyBorder="1" applyAlignment="1" applyProtection="1">
      <alignment horizontal="left" vertical="center" wrapText="1"/>
    </xf>
    <xf numFmtId="0" fontId="15" fillId="0" borderId="40" xfId="0" applyFont="1" applyFill="1" applyBorder="1" applyAlignment="1" applyProtection="1">
      <alignment vertical="center"/>
    </xf>
    <xf numFmtId="0" fontId="21" fillId="0" borderId="59" xfId="0" applyFont="1" applyFill="1" applyBorder="1" applyAlignment="1" applyProtection="1">
      <alignment horizontal="centerContinuous" vertical="center" wrapText="1"/>
    </xf>
    <xf numFmtId="0" fontId="24" fillId="2" borderId="45" xfId="0" applyFont="1" applyFill="1" applyBorder="1" applyAlignment="1" applyProtection="1">
      <alignment horizontal="left" vertical="center"/>
    </xf>
    <xf numFmtId="0" fontId="15" fillId="2" borderId="38" xfId="0" applyFont="1" applyFill="1" applyBorder="1" applyAlignment="1" applyProtection="1">
      <alignment horizontal="center"/>
    </xf>
    <xf numFmtId="0" fontId="8" fillId="0" borderId="0" xfId="0" applyFont="1" applyBorder="1" applyAlignment="1" applyProtection="1">
      <alignment horizontal="centerContinuous"/>
    </xf>
    <xf numFmtId="0" fontId="15" fillId="2" borderId="5" xfId="0" applyFont="1" applyFill="1" applyBorder="1" applyAlignment="1" applyProtection="1">
      <alignment horizontal="center"/>
    </xf>
    <xf numFmtId="0" fontId="15" fillId="0" borderId="40" xfId="0" applyFont="1" applyFill="1" applyBorder="1" applyAlignment="1" applyProtection="1">
      <alignment horizontal="left" vertical="center"/>
    </xf>
    <xf numFmtId="0" fontId="15" fillId="2" borderId="23" xfId="0" applyFont="1" applyFill="1" applyBorder="1" applyAlignment="1" applyProtection="1">
      <alignment horizontal="center"/>
    </xf>
    <xf numFmtId="0" fontId="25" fillId="2" borderId="21" xfId="0" applyFont="1" applyFill="1" applyBorder="1" applyAlignment="1" applyProtection="1">
      <alignment horizontal="left" vertical="center"/>
    </xf>
    <xf numFmtId="9" fontId="15" fillId="2" borderId="19" xfId="94" applyFont="1" applyFill="1" applyBorder="1" applyAlignment="1" applyProtection="1">
      <alignment wrapText="1"/>
    </xf>
    <xf numFmtId="9" fontId="15" fillId="2" borderId="23" xfId="94" applyFont="1" applyFill="1" applyBorder="1" applyAlignment="1" applyProtection="1">
      <alignment wrapText="1"/>
    </xf>
    <xf numFmtId="0" fontId="0" fillId="2" borderId="22" xfId="0" applyFont="1" applyFill="1" applyBorder="1" applyProtection="1"/>
    <xf numFmtId="0" fontId="13" fillId="2" borderId="9" xfId="0" applyFont="1" applyFill="1" applyBorder="1" applyAlignment="1" applyProtection="1">
      <alignment horizontal="center"/>
    </xf>
    <xf numFmtId="0" fontId="13" fillId="2" borderId="38" xfId="0" applyFont="1" applyFill="1" applyBorder="1" applyAlignment="1" applyProtection="1">
      <alignment horizontal="center"/>
    </xf>
    <xf numFmtId="0" fontId="19" fillId="3" borderId="34" xfId="0" applyFont="1" applyFill="1" applyBorder="1" applyAlignment="1" applyProtection="1">
      <alignment vertical="center" wrapText="1"/>
      <protection locked="0"/>
    </xf>
    <xf numFmtId="0" fontId="0" fillId="0" borderId="57" xfId="0" applyFont="1" applyBorder="1" applyProtection="1"/>
    <xf numFmtId="0" fontId="18" fillId="0" borderId="60" xfId="0" applyFont="1" applyBorder="1" applyAlignment="1" applyProtection="1">
      <alignment horizontal="center" vertical="center"/>
    </xf>
    <xf numFmtId="0" fontId="18" fillId="0" borderId="60" xfId="0" applyFont="1" applyBorder="1" applyAlignment="1" applyProtection="1">
      <alignment horizontal="left" vertical="center"/>
    </xf>
    <xf numFmtId="44" fontId="19" fillId="0" borderId="60" xfId="0" applyNumberFormat="1" applyFont="1" applyFill="1" applyBorder="1" applyAlignment="1" applyProtection="1">
      <alignment horizontal="left" vertical="center"/>
    </xf>
    <xf numFmtId="0" fontId="19" fillId="0" borderId="5" xfId="0" applyFont="1" applyFill="1" applyBorder="1" applyProtection="1"/>
    <xf numFmtId="0" fontId="19" fillId="2" borderId="5" xfId="0" applyFont="1" applyFill="1" applyBorder="1" applyProtection="1"/>
    <xf numFmtId="9" fontId="19" fillId="0" borderId="5" xfId="94" applyFont="1" applyFill="1" applyBorder="1" applyProtection="1"/>
    <xf numFmtId="0" fontId="8" fillId="0" borderId="0" xfId="0" applyFont="1" applyBorder="1" applyProtection="1"/>
    <xf numFmtId="0" fontId="11" fillId="2" borderId="52" xfId="0" applyFont="1" applyFill="1" applyBorder="1" applyAlignment="1">
      <alignment horizontal="center" vertical="center" wrapText="1"/>
    </xf>
    <xf numFmtId="49" fontId="14" fillId="2" borderId="61" xfId="0" applyNumberFormat="1" applyFont="1" applyFill="1" applyBorder="1" applyAlignment="1">
      <alignment horizontal="center" vertical="center" wrapText="1"/>
    </xf>
    <xf numFmtId="49" fontId="14" fillId="2" borderId="62" xfId="0" applyNumberFormat="1" applyFont="1" applyFill="1" applyBorder="1" applyAlignment="1">
      <alignment horizontal="center" vertical="center" wrapText="1"/>
    </xf>
    <xf numFmtId="0" fontId="13" fillId="2" borderId="22" xfId="0" applyFont="1" applyFill="1" applyBorder="1" applyAlignment="1">
      <alignment wrapText="1"/>
    </xf>
    <xf numFmtId="0" fontId="0" fillId="2" borderId="0" xfId="0" applyFill="1" applyAlignment="1">
      <alignment wrapText="1"/>
    </xf>
    <xf numFmtId="0" fontId="11" fillId="0" borderId="2" xfId="0" applyFont="1" applyBorder="1" applyAlignment="1">
      <alignment vertical="center"/>
    </xf>
    <xf numFmtId="0" fontId="18" fillId="0" borderId="18" xfId="0" applyFont="1" applyBorder="1" applyAlignment="1" applyProtection="1">
      <alignment horizontal="centerContinuous" vertical="center"/>
    </xf>
    <xf numFmtId="0" fontId="0" fillId="0" borderId="64" xfId="0" applyFont="1" applyBorder="1" applyAlignment="1" applyProtection="1">
      <alignment horizontal="centerContinuous"/>
    </xf>
    <xf numFmtId="0" fontId="11" fillId="2" borderId="0" xfId="0" applyFont="1" applyFill="1" applyBorder="1" applyAlignment="1">
      <alignment horizontal="right" vertical="center"/>
    </xf>
    <xf numFmtId="0" fontId="8" fillId="2" borderId="0" xfId="0" applyFont="1" applyFill="1" applyBorder="1" applyAlignment="1">
      <alignment horizontal="right" vertical="center"/>
    </xf>
    <xf numFmtId="0" fontId="8" fillId="0" borderId="11" xfId="0" applyFont="1" applyBorder="1" applyAlignment="1">
      <alignment vertical="center"/>
    </xf>
    <xf numFmtId="0" fontId="18" fillId="0" borderId="64" xfId="0" applyFont="1" applyBorder="1" applyAlignment="1" applyProtection="1">
      <alignment horizontal="centerContinuous" vertical="center"/>
    </xf>
    <xf numFmtId="44" fontId="8" fillId="0" borderId="0" xfId="0" applyNumberFormat="1" applyFont="1" applyFill="1" applyBorder="1" applyProtection="1"/>
    <xf numFmtId="0" fontId="0" fillId="3" borderId="11" xfId="0" applyFont="1" applyFill="1" applyBorder="1" applyAlignment="1" applyProtection="1">
      <alignment vertical="center"/>
      <protection locked="0"/>
    </xf>
    <xf numFmtId="0" fontId="0" fillId="3" borderId="11" xfId="0" applyNumberFormat="1" applyFont="1" applyFill="1" applyBorder="1" applyAlignment="1" applyProtection="1">
      <alignment vertical="center"/>
      <protection locked="0"/>
    </xf>
    <xf numFmtId="0" fontId="27" fillId="0" borderId="0" xfId="0" applyFont="1" applyAlignment="1" applyProtection="1">
      <alignment wrapText="1"/>
    </xf>
    <xf numFmtId="0" fontId="0" fillId="0" borderId="0" xfId="0" applyProtection="1"/>
    <xf numFmtId="0" fontId="23" fillId="0" borderId="0" xfId="0" applyFont="1" applyAlignment="1" applyProtection="1">
      <alignment vertical="top"/>
    </xf>
    <xf numFmtId="0" fontId="7" fillId="0" borderId="0" xfId="0" applyFont="1" applyProtection="1"/>
    <xf numFmtId="0" fontId="17" fillId="0" borderId="0" xfId="0" applyFont="1" applyProtection="1"/>
    <xf numFmtId="0" fontId="8" fillId="0" borderId="0" xfId="0" applyFont="1" applyAlignment="1" applyProtection="1">
      <alignment horizontal="centerContinuous"/>
    </xf>
    <xf numFmtId="0" fontId="0" fillId="0" borderId="0" xfId="0" applyAlignment="1" applyProtection="1">
      <alignment horizontal="centerContinuous"/>
    </xf>
    <xf numFmtId="0" fontId="0" fillId="0" borderId="0" xfId="0" applyFont="1" applyAlignment="1" applyProtection="1">
      <alignment horizontal="centerContinuous"/>
    </xf>
    <xf numFmtId="0" fontId="13" fillId="2" borderId="21" xfId="0" applyFont="1" applyFill="1" applyBorder="1" applyProtection="1"/>
    <xf numFmtId="0" fontId="15" fillId="2" borderId="19" xfId="0" applyFont="1" applyFill="1" applyBorder="1" applyAlignment="1" applyProtection="1">
      <alignment horizontal="center" wrapText="1"/>
    </xf>
    <xf numFmtId="0" fontId="15" fillId="2" borderId="23" xfId="0" applyFont="1" applyFill="1" applyBorder="1" applyProtection="1"/>
    <xf numFmtId="0" fontId="13" fillId="2" borderId="19" xfId="0" applyFont="1" applyFill="1" applyBorder="1" applyAlignment="1" applyProtection="1">
      <alignment horizontal="center" wrapText="1"/>
    </xf>
    <xf numFmtId="0" fontId="13" fillId="2" borderId="23" xfId="0" applyFont="1" applyFill="1" applyBorder="1" applyProtection="1"/>
    <xf numFmtId="0" fontId="15" fillId="2" borderId="0" xfId="0" applyFont="1" applyFill="1" applyBorder="1" applyProtection="1"/>
    <xf numFmtId="0" fontId="15" fillId="2" borderId="39" xfId="0" applyFont="1" applyFill="1" applyBorder="1" applyAlignment="1" applyProtection="1">
      <alignment horizontal="center" wrapText="1"/>
    </xf>
    <xf numFmtId="0" fontId="15" fillId="2" borderId="39" xfId="0" applyFont="1" applyFill="1" applyBorder="1" applyProtection="1"/>
    <xf numFmtId="0" fontId="13" fillId="2" borderId="22" xfId="0" applyFont="1" applyFill="1" applyBorder="1" applyProtection="1"/>
    <xf numFmtId="44" fontId="13" fillId="2" borderId="9" xfId="92" applyFont="1" applyFill="1" applyBorder="1" applyAlignment="1" applyProtection="1">
      <alignment horizontal="right"/>
    </xf>
    <xf numFmtId="0" fontId="13" fillId="2" borderId="16" xfId="0" applyNumberFormat="1" applyFont="1" applyFill="1" applyBorder="1" applyProtection="1"/>
    <xf numFmtId="0" fontId="13" fillId="2" borderId="33" xfId="0" applyFont="1" applyFill="1" applyBorder="1" applyProtection="1"/>
    <xf numFmtId="0" fontId="13" fillId="2" borderId="24" xfId="0" applyNumberFormat="1" applyFont="1" applyFill="1" applyBorder="1" applyProtection="1"/>
    <xf numFmtId="0" fontId="13" fillId="2" borderId="16" xfId="0" applyFont="1" applyFill="1" applyBorder="1" applyProtection="1"/>
    <xf numFmtId="0" fontId="13" fillId="2" borderId="24" xfId="0" applyFont="1" applyFill="1" applyBorder="1" applyProtection="1"/>
    <xf numFmtId="44" fontId="13" fillId="2" borderId="9" xfId="0" applyNumberFormat="1" applyFont="1" applyFill="1" applyBorder="1" applyProtection="1"/>
    <xf numFmtId="0" fontId="0" fillId="2" borderId="9" xfId="0" applyFont="1" applyFill="1" applyBorder="1" applyAlignment="1" applyProtection="1">
      <alignment horizontal="center" vertical="center"/>
    </xf>
    <xf numFmtId="0" fontId="17" fillId="2" borderId="0" xfId="0" applyFont="1" applyFill="1" applyBorder="1" applyProtection="1"/>
    <xf numFmtId="0" fontId="17" fillId="2" borderId="0" xfId="0" applyFont="1" applyFill="1" applyProtection="1"/>
    <xf numFmtId="0" fontId="13" fillId="2" borderId="20" xfId="0" applyFont="1" applyFill="1" applyBorder="1" applyProtection="1"/>
    <xf numFmtId="44" fontId="13" fillId="2" borderId="14" xfId="92" applyFont="1" applyFill="1" applyBorder="1" applyAlignment="1" applyProtection="1">
      <alignment horizontal="right"/>
    </xf>
    <xf numFmtId="0" fontId="17" fillId="2" borderId="0" xfId="0" applyFont="1" applyFill="1" applyAlignment="1" applyProtection="1">
      <alignment wrapText="1"/>
    </xf>
    <xf numFmtId="0" fontId="8" fillId="0" borderId="2" xfId="0" applyFont="1" applyBorder="1" applyAlignment="1" applyProtection="1">
      <alignment vertical="center"/>
    </xf>
    <xf numFmtId="0" fontId="11" fillId="0" borderId="3" xfId="0" applyFont="1" applyBorder="1" applyAlignment="1" applyProtection="1">
      <alignment vertical="center"/>
    </xf>
    <xf numFmtId="0" fontId="11" fillId="0" borderId="4" xfId="0" applyFont="1" applyBorder="1" applyAlignment="1" applyProtection="1">
      <alignment vertical="center"/>
    </xf>
    <xf numFmtId="0" fontId="17" fillId="0" borderId="0" xfId="0" applyFont="1" applyBorder="1" applyAlignment="1" applyProtection="1">
      <alignment vertical="center"/>
    </xf>
    <xf numFmtId="0" fontId="17" fillId="0" borderId="5" xfId="0" applyFont="1" applyBorder="1" applyAlignment="1" applyProtection="1"/>
    <xf numFmtId="0" fontId="7" fillId="0" borderId="0" xfId="0" applyFont="1" applyFill="1" applyBorder="1" applyAlignment="1" applyProtection="1">
      <alignment horizontal="left"/>
    </xf>
    <xf numFmtId="0" fontId="7" fillId="0" borderId="30" xfId="0" applyFont="1" applyFill="1" applyBorder="1" applyAlignment="1" applyProtection="1">
      <alignment horizontal="left"/>
    </xf>
    <xf numFmtId="0" fontId="17" fillId="0" borderId="5" xfId="0" applyFont="1" applyBorder="1" applyAlignment="1" applyProtection="1">
      <alignment vertical="top"/>
    </xf>
    <xf numFmtId="43" fontId="22" fillId="2" borderId="21" xfId="93" applyFont="1" applyFill="1" applyBorder="1" applyAlignment="1" applyProtection="1">
      <alignment horizontal="left"/>
    </xf>
    <xf numFmtId="44" fontId="22" fillId="2" borderId="23" xfId="92" applyFont="1" applyFill="1" applyBorder="1" applyAlignment="1" applyProtection="1">
      <alignment horizontal="left"/>
    </xf>
    <xf numFmtId="0" fontId="7" fillId="0" borderId="0" xfId="0" applyFont="1" applyFill="1" applyBorder="1" applyAlignment="1" applyProtection="1">
      <alignment horizontal="left" wrapText="1"/>
    </xf>
    <xf numFmtId="43" fontId="6" fillId="2" borderId="22" xfId="93" applyFont="1" applyFill="1" applyBorder="1" applyAlignment="1" applyProtection="1">
      <alignment horizontal="left"/>
    </xf>
    <xf numFmtId="44" fontId="7" fillId="2" borderId="16" xfId="92" applyFont="1" applyFill="1" applyBorder="1" applyAlignment="1" applyProtection="1">
      <alignment horizontal="left"/>
    </xf>
    <xf numFmtId="43" fontId="6" fillId="2" borderId="22" xfId="93" applyFont="1" applyFill="1" applyBorder="1" applyAlignment="1" applyProtection="1"/>
    <xf numFmtId="43" fontId="6" fillId="2" borderId="20" xfId="93" applyFont="1" applyFill="1" applyBorder="1" applyAlignment="1" applyProtection="1"/>
    <xf numFmtId="44" fontId="7" fillId="2" borderId="24" xfId="92" applyFont="1" applyFill="1" applyBorder="1" applyAlignment="1" applyProtection="1">
      <alignment horizontal="left"/>
    </xf>
    <xf numFmtId="0" fontId="17" fillId="0" borderId="5" xfId="0" applyFont="1" applyBorder="1" applyAlignment="1" applyProtection="1">
      <alignment vertical="center"/>
    </xf>
    <xf numFmtId="0" fontId="0" fillId="0" borderId="0" xfId="0" applyFont="1" applyFill="1" applyBorder="1" applyAlignment="1" applyProtection="1">
      <alignment horizontal="left"/>
    </xf>
    <xf numFmtId="0" fontId="0" fillId="0" borderId="30" xfId="0" applyFont="1" applyFill="1" applyBorder="1" applyAlignment="1" applyProtection="1">
      <alignment horizontal="left"/>
    </xf>
    <xf numFmtId="0" fontId="17" fillId="0" borderId="0" xfId="0" applyFont="1" applyFill="1" applyBorder="1" applyAlignment="1" applyProtection="1">
      <alignment horizontal="left" wrapText="1"/>
    </xf>
    <xf numFmtId="44" fontId="22" fillId="2" borderId="19" xfId="92" applyFont="1" applyFill="1" applyBorder="1" applyAlignment="1" applyProtection="1">
      <alignment horizontal="left"/>
    </xf>
    <xf numFmtId="43" fontId="22" fillId="2" borderId="22" xfId="93" applyFont="1" applyFill="1" applyBorder="1" applyAlignment="1" applyProtection="1">
      <alignment horizontal="left"/>
    </xf>
    <xf numFmtId="44" fontId="22" fillId="2" borderId="9" xfId="92" applyFont="1" applyFill="1" applyBorder="1" applyAlignment="1" applyProtection="1">
      <alignment horizontal="left"/>
    </xf>
    <xf numFmtId="44" fontId="22" fillId="2" borderId="0" xfId="92" applyFont="1" applyFill="1" applyBorder="1" applyAlignment="1" applyProtection="1">
      <alignment horizontal="left"/>
    </xf>
    <xf numFmtId="44" fontId="22" fillId="2" borderId="16" xfId="92" applyFont="1" applyFill="1" applyBorder="1" applyAlignment="1" applyProtection="1">
      <alignment horizontal="left"/>
    </xf>
    <xf numFmtId="44" fontId="22" fillId="2" borderId="24" xfId="92" applyFont="1" applyFill="1" applyBorder="1" applyAlignment="1" applyProtection="1">
      <alignment horizontal="left"/>
    </xf>
    <xf numFmtId="0" fontId="20" fillId="0" borderId="0" xfId="0" applyFont="1" applyFill="1" applyBorder="1" applyAlignment="1" applyProtection="1">
      <alignment vertical="center" wrapText="1"/>
    </xf>
    <xf numFmtId="0" fontId="17" fillId="0" borderId="0" xfId="0" applyFont="1" applyBorder="1" applyAlignment="1" applyProtection="1">
      <alignment horizontal="left"/>
    </xf>
    <xf numFmtId="0" fontId="15" fillId="0" borderId="6" xfId="0" applyFont="1" applyBorder="1" applyAlignment="1" applyProtection="1">
      <alignment horizontal="left" wrapText="1"/>
    </xf>
    <xf numFmtId="44" fontId="15" fillId="0" borderId="7" xfId="0" applyNumberFormat="1" applyFont="1" applyFill="1" applyBorder="1" applyProtection="1"/>
    <xf numFmtId="0" fontId="0" fillId="0" borderId="32" xfId="0" applyFont="1" applyFill="1" applyBorder="1" applyAlignment="1" applyProtection="1">
      <alignment horizontal="left"/>
    </xf>
    <xf numFmtId="0" fontId="15" fillId="0" borderId="5" xfId="0" applyFont="1" applyBorder="1" applyAlignment="1" applyProtection="1">
      <alignment horizontal="left" wrapText="1"/>
    </xf>
    <xf numFmtId="0" fontId="15" fillId="0" borderId="28" xfId="0" applyFont="1" applyFill="1" applyBorder="1" applyAlignment="1" applyProtection="1">
      <alignment horizontal="left" vertical="center"/>
    </xf>
    <xf numFmtId="0" fontId="14" fillId="0" borderId="25" xfId="0" applyFont="1" applyFill="1" applyBorder="1" applyAlignment="1" applyProtection="1">
      <alignment horizontal="centerContinuous" vertical="center" wrapText="1"/>
    </xf>
    <xf numFmtId="0" fontId="14" fillId="0" borderId="4" xfId="0" applyFont="1" applyFill="1" applyBorder="1" applyAlignment="1" applyProtection="1">
      <alignment horizontal="centerContinuous" vertical="center" wrapText="1"/>
    </xf>
    <xf numFmtId="43" fontId="22" fillId="2" borderId="45" xfId="93" applyFont="1" applyFill="1" applyBorder="1" applyAlignment="1" applyProtection="1">
      <alignment horizontal="left"/>
    </xf>
    <xf numFmtId="44" fontId="8" fillId="2" borderId="44" xfId="92" applyFont="1" applyFill="1" applyBorder="1" applyAlignment="1" applyProtection="1">
      <alignment horizontal="left"/>
    </xf>
    <xf numFmtId="43" fontId="22" fillId="2" borderId="8" xfId="93" applyFont="1" applyFill="1" applyBorder="1" applyAlignment="1" applyProtection="1">
      <alignment horizontal="left"/>
    </xf>
    <xf numFmtId="0" fontId="0" fillId="0" borderId="30" xfId="0" applyBorder="1" applyProtection="1"/>
    <xf numFmtId="0" fontId="0" fillId="0" borderId="32" xfId="0" applyBorder="1" applyProtection="1"/>
    <xf numFmtId="0" fontId="8" fillId="0" borderId="0" xfId="0" applyFont="1" applyProtection="1"/>
    <xf numFmtId="0" fontId="13" fillId="2" borderId="9" xfId="92" applyNumberFormat="1" applyFont="1" applyFill="1" applyBorder="1" applyAlignment="1" applyProtection="1">
      <alignment horizontal="right"/>
    </xf>
    <xf numFmtId="43" fontId="6" fillId="2" borderId="8" xfId="93" applyFont="1" applyFill="1" applyBorder="1" applyAlignment="1" applyProtection="1"/>
    <xf numFmtId="0" fontId="0" fillId="3" borderId="0" xfId="0" applyFill="1" applyProtection="1">
      <protection locked="0"/>
    </xf>
    <xf numFmtId="164" fontId="0" fillId="3" borderId="24" xfId="0" applyNumberFormat="1" applyFont="1" applyFill="1" applyBorder="1" applyAlignment="1" applyProtection="1">
      <alignment vertical="center"/>
      <protection locked="0"/>
    </xf>
    <xf numFmtId="49" fontId="14" fillId="2" borderId="65" xfId="0" applyNumberFormat="1" applyFont="1" applyFill="1" applyBorder="1" applyAlignment="1">
      <alignment horizontal="center" vertical="center" wrapText="1"/>
    </xf>
    <xf numFmtId="44" fontId="0" fillId="3" borderId="66" xfId="92" applyFont="1" applyFill="1" applyBorder="1" applyAlignment="1" applyProtection="1">
      <alignment vertical="center"/>
      <protection locked="0"/>
    </xf>
    <xf numFmtId="44" fontId="0" fillId="3" borderId="14" xfId="92" applyFont="1" applyFill="1" applyBorder="1" applyAlignment="1" applyProtection="1">
      <alignment vertical="center"/>
      <protection locked="0"/>
    </xf>
    <xf numFmtId="44" fontId="0" fillId="2" borderId="16" xfId="92" applyFont="1" applyFill="1" applyBorder="1" applyAlignment="1" applyProtection="1">
      <alignment vertical="center"/>
    </xf>
    <xf numFmtId="44" fontId="0" fillId="2" borderId="66" xfId="92" applyFont="1" applyFill="1" applyBorder="1" applyAlignment="1" applyProtection="1">
      <alignment vertical="center"/>
    </xf>
    <xf numFmtId="44" fontId="0" fillId="2" borderId="9" xfId="92" applyFont="1" applyFill="1" applyBorder="1" applyAlignment="1" applyProtection="1">
      <alignment vertical="center"/>
    </xf>
    <xf numFmtId="0" fontId="0" fillId="0" borderId="39" xfId="0" applyBorder="1"/>
    <xf numFmtId="0" fontId="0" fillId="0" borderId="0" xfId="0" applyBorder="1"/>
    <xf numFmtId="0" fontId="13" fillId="2" borderId="20" xfId="0" applyFont="1" applyFill="1" applyBorder="1" applyAlignment="1">
      <alignment wrapText="1"/>
    </xf>
    <xf numFmtId="44" fontId="0" fillId="3" borderId="67" xfId="92" applyFont="1" applyFill="1" applyBorder="1" applyAlignment="1" applyProtection="1">
      <alignment vertical="center"/>
      <protection locked="0"/>
    </xf>
    <xf numFmtId="44" fontId="0" fillId="3" borderId="68" xfId="92" applyFont="1" applyFill="1" applyBorder="1" applyAlignment="1" applyProtection="1">
      <alignment vertical="center"/>
      <protection locked="0"/>
    </xf>
    <xf numFmtId="0" fontId="13" fillId="2" borderId="22" xfId="0" applyFont="1" applyFill="1" applyBorder="1" applyAlignment="1">
      <alignment horizontal="right" wrapText="1"/>
    </xf>
    <xf numFmtId="0" fontId="8" fillId="0" borderId="0" xfId="0" applyFont="1" applyAlignment="1">
      <alignment horizontal="centerContinuous"/>
    </xf>
    <xf numFmtId="0" fontId="13" fillId="2" borderId="21" xfId="0" applyFont="1" applyFill="1" applyBorder="1" applyAlignment="1">
      <alignment wrapText="1"/>
    </xf>
    <xf numFmtId="0" fontId="15" fillId="2" borderId="19" xfId="0" applyFont="1" applyFill="1" applyBorder="1" applyAlignment="1">
      <alignment wrapText="1"/>
    </xf>
    <xf numFmtId="0" fontId="15" fillId="2" borderId="23" xfId="0" applyFont="1" applyFill="1" applyBorder="1" applyAlignment="1">
      <alignment wrapText="1"/>
    </xf>
    <xf numFmtId="0" fontId="15" fillId="2" borderId="22" xfId="0" applyFont="1" applyFill="1" applyBorder="1" applyAlignment="1">
      <alignment wrapText="1"/>
    </xf>
    <xf numFmtId="0" fontId="15" fillId="2" borderId="20" xfId="0" applyFont="1" applyFill="1" applyBorder="1" applyAlignment="1">
      <alignment wrapText="1"/>
    </xf>
    <xf numFmtId="44" fontId="13" fillId="2" borderId="9" xfId="92" applyFont="1" applyFill="1" applyBorder="1" applyAlignment="1">
      <alignment wrapText="1"/>
    </xf>
    <xf numFmtId="0" fontId="18" fillId="0" borderId="0" xfId="0" applyFont="1" applyFill="1" applyBorder="1" applyAlignment="1" applyProtection="1">
      <alignment horizontal="center" vertical="center"/>
    </xf>
    <xf numFmtId="0" fontId="17" fillId="0" borderId="0" xfId="0" applyFont="1" applyAlignment="1" applyProtection="1">
      <alignment wrapText="1"/>
    </xf>
    <xf numFmtId="0" fontId="11" fillId="2" borderId="20" xfId="0" applyFont="1" applyFill="1" applyBorder="1" applyAlignment="1">
      <alignment horizontal="center" vertical="center"/>
    </xf>
    <xf numFmtId="44" fontId="0" fillId="3" borderId="51" xfId="92" applyFont="1" applyFill="1" applyBorder="1" applyAlignment="1" applyProtection="1">
      <alignment vertical="center"/>
      <protection locked="0"/>
    </xf>
    <xf numFmtId="0" fontId="0" fillId="3" borderId="33" xfId="0" applyFont="1" applyFill="1" applyBorder="1" applyAlignment="1" applyProtection="1">
      <alignment vertical="center"/>
      <protection locked="0"/>
    </xf>
    <xf numFmtId="44" fontId="0" fillId="0" borderId="7" xfId="0" applyNumberFormat="1" applyFont="1" applyFill="1" applyBorder="1" applyProtection="1"/>
    <xf numFmtId="44" fontId="0" fillId="0" borderId="7" xfId="92" applyFont="1" applyFill="1" applyBorder="1" applyProtection="1"/>
    <xf numFmtId="44" fontId="8" fillId="2" borderId="30" xfId="92" applyFont="1" applyFill="1" applyBorder="1" applyAlignment="1" applyProtection="1">
      <alignment horizontal="left"/>
    </xf>
    <xf numFmtId="43" fontId="4" fillId="2" borderId="22" xfId="93" applyFont="1" applyFill="1" applyBorder="1" applyAlignment="1" applyProtection="1">
      <alignment horizontal="left"/>
    </xf>
    <xf numFmtId="44" fontId="18" fillId="0" borderId="12" xfId="0" applyNumberFormat="1" applyFont="1" applyFill="1" applyBorder="1" applyAlignment="1" applyProtection="1">
      <alignment horizontal="left" vertical="center"/>
    </xf>
    <xf numFmtId="44" fontId="18" fillId="2" borderId="56" xfId="92" applyNumberFormat="1" applyFont="1" applyFill="1" applyBorder="1" applyAlignment="1" applyProtection="1">
      <alignment vertical="center"/>
    </xf>
    <xf numFmtId="44" fontId="18" fillId="2" borderId="56" xfId="92" applyNumberFormat="1" applyFont="1" applyFill="1" applyBorder="1" applyAlignment="1">
      <alignment vertical="center"/>
    </xf>
    <xf numFmtId="44" fontId="18" fillId="2" borderId="9" xfId="92" applyFont="1" applyFill="1" applyBorder="1" applyAlignment="1" applyProtection="1">
      <alignment vertical="center"/>
    </xf>
    <xf numFmtId="44" fontId="18" fillId="2" borderId="24" xfId="92" applyNumberFormat="1" applyFont="1" applyFill="1" applyBorder="1" applyAlignment="1">
      <alignment vertical="center"/>
    </xf>
    <xf numFmtId="44" fontId="8" fillId="3" borderId="10" xfId="92" applyFont="1" applyFill="1" applyBorder="1" applyAlignment="1" applyProtection="1">
      <alignment horizontal="left"/>
      <protection locked="0"/>
    </xf>
    <xf numFmtId="44" fontId="8" fillId="2" borderId="14" xfId="0" applyNumberFormat="1" applyFont="1" applyFill="1" applyBorder="1" applyProtection="1"/>
    <xf numFmtId="44" fontId="8" fillId="3" borderId="14" xfId="0" applyNumberFormat="1" applyFont="1" applyFill="1" applyBorder="1" applyProtection="1">
      <protection locked="0"/>
    </xf>
    <xf numFmtId="44" fontId="8" fillId="3" borderId="24" xfId="0" applyNumberFormat="1" applyFont="1" applyFill="1" applyBorder="1" applyProtection="1">
      <protection locked="0"/>
    </xf>
    <xf numFmtId="0" fontId="0" fillId="2" borderId="60" xfId="0" applyFont="1" applyFill="1" applyBorder="1" applyProtection="1"/>
    <xf numFmtId="0" fontId="18" fillId="0" borderId="60" xfId="0" applyFont="1" applyBorder="1" applyAlignment="1" applyProtection="1">
      <alignment horizontal="right" vertical="center"/>
    </xf>
    <xf numFmtId="0" fontId="18" fillId="2" borderId="5" xfId="0" applyFont="1" applyFill="1" applyBorder="1" applyAlignment="1" applyProtection="1">
      <alignment horizontal="left" vertical="center" wrapText="1"/>
    </xf>
    <xf numFmtId="0" fontId="18" fillId="2" borderId="33" xfId="0" applyFont="1" applyFill="1" applyBorder="1" applyAlignment="1">
      <alignment horizontal="left" vertical="center" wrapText="1"/>
    </xf>
    <xf numFmtId="0" fontId="8" fillId="2" borderId="20" xfId="0" applyFont="1" applyFill="1" applyBorder="1" applyProtection="1"/>
    <xf numFmtId="0" fontId="8" fillId="2" borderId="8" xfId="0" applyFont="1" applyFill="1" applyBorder="1" applyAlignment="1" applyProtection="1"/>
    <xf numFmtId="0" fontId="0" fillId="3" borderId="52" xfId="0" applyFont="1" applyFill="1" applyBorder="1" applyAlignment="1" applyProtection="1">
      <alignment horizontal="center" vertical="center" wrapText="1"/>
      <protection locked="0"/>
    </xf>
    <xf numFmtId="0" fontId="11" fillId="2" borderId="70" xfId="0" applyFont="1" applyFill="1" applyBorder="1" applyAlignment="1">
      <alignment horizontal="center" vertical="center" wrapText="1"/>
    </xf>
    <xf numFmtId="0" fontId="11" fillId="2" borderId="69" xfId="0" applyFont="1" applyFill="1" applyBorder="1" applyAlignment="1">
      <alignment horizontal="center" vertical="center" wrapText="1"/>
    </xf>
    <xf numFmtId="44" fontId="0" fillId="2" borderId="71" xfId="0" applyNumberFormat="1" applyFont="1" applyFill="1" applyBorder="1" applyAlignment="1" applyProtection="1">
      <alignment vertical="center"/>
    </xf>
    <xf numFmtId="0" fontId="0" fillId="2" borderId="69" xfId="0" applyFont="1" applyFill="1" applyBorder="1" applyAlignment="1" applyProtection="1">
      <alignment horizontal="center" vertical="center" wrapText="1"/>
    </xf>
    <xf numFmtId="44" fontId="0" fillId="2" borderId="63" xfId="92" applyFont="1" applyFill="1" applyBorder="1" applyAlignment="1" applyProtection="1">
      <alignment vertical="center"/>
    </xf>
    <xf numFmtId="164" fontId="0" fillId="3" borderId="63" xfId="0" applyNumberFormat="1" applyFont="1" applyFill="1" applyBorder="1" applyAlignment="1" applyProtection="1">
      <alignment vertical="center"/>
      <protection locked="0"/>
    </xf>
    <xf numFmtId="0" fontId="18" fillId="0" borderId="17" xfId="0" applyFont="1" applyBorder="1" applyAlignment="1" applyProtection="1">
      <alignment horizontal="centerContinuous" vertical="center"/>
    </xf>
    <xf numFmtId="0" fontId="0" fillId="0" borderId="0" xfId="0" applyFont="1" applyBorder="1" applyAlignment="1" applyProtection="1"/>
    <xf numFmtId="0" fontId="0" fillId="2" borderId="0" xfId="0" applyFont="1" applyFill="1" applyBorder="1" applyAlignment="1" applyProtection="1"/>
    <xf numFmtId="0" fontId="8" fillId="0" borderId="0" xfId="0" applyFont="1" applyBorder="1" applyAlignment="1" applyProtection="1"/>
    <xf numFmtId="0" fontId="0" fillId="0" borderId="0" xfId="0" applyFont="1" applyAlignment="1" applyProtection="1"/>
    <xf numFmtId="44" fontId="18" fillId="2" borderId="10" xfId="92" applyFont="1" applyFill="1" applyBorder="1" applyAlignment="1" applyProtection="1">
      <alignment vertical="center"/>
    </xf>
    <xf numFmtId="44" fontId="8" fillId="3" borderId="16" xfId="92" applyFont="1" applyFill="1" applyBorder="1" applyAlignment="1" applyProtection="1">
      <alignment horizontal="left"/>
      <protection locked="0"/>
    </xf>
    <xf numFmtId="0" fontId="8" fillId="2" borderId="22" xfId="0" applyFont="1" applyFill="1" applyBorder="1" applyAlignment="1" applyProtection="1"/>
    <xf numFmtId="44" fontId="18" fillId="2" borderId="12" xfId="92" applyNumberFormat="1" applyFont="1" applyFill="1" applyBorder="1" applyAlignment="1" applyProtection="1">
      <alignment vertical="center"/>
    </xf>
    <xf numFmtId="0" fontId="8" fillId="0" borderId="5" xfId="0" applyFont="1" applyBorder="1" applyAlignment="1" applyProtection="1"/>
    <xf numFmtId="44" fontId="18" fillId="2" borderId="12" xfId="92" applyFont="1" applyFill="1" applyBorder="1" applyAlignment="1" applyProtection="1">
      <alignment horizontal="left" vertical="center"/>
    </xf>
    <xf numFmtId="44" fontId="15" fillId="2" borderId="9" xfId="92" applyNumberFormat="1" applyFont="1" applyFill="1" applyBorder="1" applyProtection="1"/>
    <xf numFmtId="0" fontId="15" fillId="2" borderId="42" xfId="0" applyFont="1" applyFill="1" applyBorder="1" applyAlignment="1" applyProtection="1">
      <alignment vertical="center" wrapText="1"/>
      <protection locked="0"/>
    </xf>
    <xf numFmtId="0" fontId="15" fillId="2" borderId="19" xfId="0" applyFont="1" applyFill="1" applyBorder="1" applyAlignment="1" applyProtection="1">
      <alignment vertical="center" wrapText="1"/>
      <protection locked="0"/>
    </xf>
    <xf numFmtId="0" fontId="15" fillId="2" borderId="39" xfId="0" applyFont="1" applyFill="1" applyBorder="1" applyAlignment="1" applyProtection="1">
      <alignment vertical="center" wrapText="1"/>
      <protection locked="0"/>
    </xf>
    <xf numFmtId="0" fontId="0" fillId="3" borderId="24" xfId="0" applyFont="1" applyFill="1" applyBorder="1" applyAlignment="1" applyProtection="1">
      <alignment vertical="center"/>
      <protection locked="0"/>
    </xf>
    <xf numFmtId="0" fontId="0" fillId="3" borderId="16" xfId="0" applyFont="1" applyFill="1" applyBorder="1" applyAlignment="1" applyProtection="1">
      <alignment vertical="center"/>
      <protection locked="0"/>
    </xf>
    <xf numFmtId="0" fontId="11" fillId="0" borderId="3" xfId="0" applyFont="1" applyBorder="1" applyAlignment="1">
      <alignment vertical="center"/>
    </xf>
    <xf numFmtId="0" fontId="11" fillId="0" borderId="17" xfId="0" applyFont="1" applyBorder="1" applyAlignment="1">
      <alignment horizontal="centerContinuous" vertical="center"/>
    </xf>
    <xf numFmtId="0" fontId="11" fillId="0" borderId="64" xfId="0" applyFont="1" applyBorder="1" applyAlignment="1">
      <alignment horizontal="centerContinuous" vertical="center"/>
    </xf>
    <xf numFmtId="0" fontId="0" fillId="2" borderId="33" xfId="0" applyFont="1" applyFill="1" applyBorder="1" applyAlignment="1">
      <alignment vertical="center"/>
    </xf>
    <xf numFmtId="0" fontId="0" fillId="2" borderId="0" xfId="0" applyFont="1" applyFill="1" applyBorder="1" applyAlignment="1">
      <alignment vertical="center"/>
    </xf>
    <xf numFmtId="0" fontId="8" fillId="0" borderId="14" xfId="0" applyFont="1" applyBorder="1" applyAlignment="1">
      <alignment vertical="center"/>
    </xf>
    <xf numFmtId="0" fontId="11" fillId="0" borderId="5" xfId="0" applyFont="1" applyBorder="1" applyAlignment="1">
      <alignment vertical="center"/>
    </xf>
    <xf numFmtId="0" fontId="11" fillId="0" borderId="27" xfId="0" applyFont="1" applyBorder="1" applyAlignment="1">
      <alignment horizontal="centerContinuous" vertical="center"/>
    </xf>
    <xf numFmtId="0" fontId="8" fillId="0" borderId="4" xfId="0" applyFont="1" applyBorder="1" applyAlignment="1">
      <alignment horizontal="centerContinuous" vertical="center"/>
    </xf>
    <xf numFmtId="0" fontId="11" fillId="0" borderId="4" xfId="0" applyFont="1" applyBorder="1" applyAlignment="1">
      <alignment horizontal="centerContinuous" vertical="center"/>
    </xf>
    <xf numFmtId="0" fontId="15" fillId="2" borderId="42" xfId="0" applyFont="1" applyFill="1" applyBorder="1" applyAlignment="1" applyProtection="1">
      <alignment vertical="center"/>
      <protection locked="0"/>
    </xf>
    <xf numFmtId="0" fontId="15" fillId="2" borderId="19" xfId="0" applyFont="1" applyFill="1" applyBorder="1" applyAlignment="1" applyProtection="1">
      <alignment vertical="center"/>
      <protection locked="0"/>
    </xf>
    <xf numFmtId="0" fontId="15" fillId="2" borderId="39" xfId="0" applyFont="1" applyFill="1" applyBorder="1" applyAlignment="1" applyProtection="1">
      <alignment vertical="center"/>
      <protection locked="0"/>
    </xf>
    <xf numFmtId="0" fontId="15" fillId="2" borderId="39" xfId="0" applyFont="1" applyFill="1" applyBorder="1" applyAlignment="1">
      <alignment horizontal="center" vertical="center"/>
    </xf>
    <xf numFmtId="0" fontId="11" fillId="0" borderId="0" xfId="0" applyFont="1" applyAlignment="1">
      <alignment horizontal="center"/>
    </xf>
    <xf numFmtId="0" fontId="0" fillId="3" borderId="14" xfId="0" applyNumberFormat="1" applyFont="1" applyFill="1" applyBorder="1" applyAlignment="1" applyProtection="1">
      <alignment vertical="center"/>
      <protection locked="0"/>
    </xf>
    <xf numFmtId="0" fontId="11" fillId="0" borderId="37" xfId="0" applyFont="1" applyBorder="1" applyAlignment="1">
      <alignment vertical="center"/>
    </xf>
    <xf numFmtId="0" fontId="11" fillId="0" borderId="26" xfId="0" applyFont="1" applyBorder="1" applyAlignment="1">
      <alignment vertical="center"/>
    </xf>
    <xf numFmtId="0" fontId="0" fillId="3" borderId="50" xfId="0" applyFont="1" applyFill="1" applyBorder="1" applyAlignment="1" applyProtection="1">
      <alignment horizontal="center" vertical="center" wrapText="1"/>
      <protection locked="0"/>
    </xf>
    <xf numFmtId="44" fontId="0" fillId="3" borderId="71" xfId="92" applyFont="1" applyFill="1" applyBorder="1" applyAlignment="1" applyProtection="1">
      <alignment vertical="center"/>
      <protection locked="0"/>
    </xf>
    <xf numFmtId="43" fontId="3" fillId="2" borderId="20" xfId="93" applyFont="1" applyFill="1" applyBorder="1" applyAlignment="1" applyProtection="1">
      <alignment horizontal="left"/>
    </xf>
    <xf numFmtId="44" fontId="3" fillId="2" borderId="24" xfId="92" applyFont="1" applyFill="1" applyBorder="1" applyAlignment="1" applyProtection="1">
      <alignment horizontal="left"/>
    </xf>
    <xf numFmtId="44" fontId="3" fillId="2" borderId="0" xfId="92" applyFont="1" applyFill="1" applyBorder="1" applyAlignment="1" applyProtection="1">
      <alignment horizontal="left"/>
    </xf>
    <xf numFmtId="43" fontId="6" fillId="2" borderId="8" xfId="93" applyFont="1" applyFill="1" applyBorder="1" applyAlignment="1" applyProtection="1">
      <alignment horizontal="left"/>
    </xf>
    <xf numFmtId="43" fontId="6" fillId="2" borderId="13" xfId="93" applyFont="1" applyFill="1" applyBorder="1" applyAlignment="1" applyProtection="1"/>
    <xf numFmtId="43" fontId="22" fillId="2" borderId="5" xfId="93" applyFont="1" applyFill="1" applyBorder="1" applyAlignment="1" applyProtection="1">
      <alignment horizontal="left"/>
    </xf>
    <xf numFmtId="43" fontId="22" fillId="2" borderId="20" xfId="93" applyFont="1" applyFill="1" applyBorder="1" applyAlignment="1" applyProtection="1">
      <alignment horizontal="left"/>
    </xf>
    <xf numFmtId="43" fontId="22" fillId="2" borderId="13" xfId="93" applyFont="1" applyFill="1" applyBorder="1" applyAlignment="1" applyProtection="1">
      <alignment horizontal="left"/>
    </xf>
    <xf numFmtId="43" fontId="22" fillId="2" borderId="34" xfId="93" applyFont="1" applyFill="1" applyBorder="1" applyAlignment="1" applyProtection="1"/>
    <xf numFmtId="43" fontId="3" fillId="2" borderId="13" xfId="93" applyFont="1" applyFill="1" applyBorder="1" applyAlignment="1" applyProtection="1">
      <alignment horizontal="left"/>
    </xf>
    <xf numFmtId="43" fontId="22" fillId="2" borderId="8" xfId="93" applyFont="1" applyFill="1" applyBorder="1" applyAlignment="1" applyProtection="1"/>
    <xf numFmtId="0" fontId="14" fillId="0" borderId="72" xfId="0" applyFont="1" applyFill="1" applyBorder="1" applyAlignment="1" applyProtection="1">
      <alignment horizontal="centerContinuous" vertical="center" wrapText="1"/>
    </xf>
    <xf numFmtId="43" fontId="4" fillId="2" borderId="8" xfId="93" applyFont="1" applyFill="1" applyBorder="1" applyAlignment="1" applyProtection="1">
      <alignment horizontal="left"/>
    </xf>
    <xf numFmtId="43" fontId="3" fillId="2" borderId="8" xfId="93" applyFont="1" applyFill="1" applyBorder="1" applyAlignment="1" applyProtection="1">
      <alignment horizontal="left"/>
    </xf>
    <xf numFmtId="44" fontId="3" fillId="2" borderId="9" xfId="92" applyFont="1" applyFill="1" applyBorder="1" applyAlignment="1" applyProtection="1">
      <alignment horizontal="left"/>
    </xf>
    <xf numFmtId="0" fontId="11" fillId="2" borderId="73" xfId="0" applyFont="1" applyFill="1" applyBorder="1" applyAlignment="1">
      <alignment horizontal="center" vertical="center" wrapText="1"/>
    </xf>
    <xf numFmtId="44" fontId="0" fillId="3" borderId="16" xfId="92" applyNumberFormat="1" applyFont="1" applyFill="1" applyBorder="1" applyAlignment="1" applyProtection="1">
      <alignment horizontal="left"/>
      <protection locked="0"/>
    </xf>
    <xf numFmtId="0" fontId="0" fillId="2" borderId="24" xfId="0" applyFill="1" applyBorder="1" applyAlignment="1">
      <alignment horizontal="left" wrapText="1"/>
    </xf>
    <xf numFmtId="165" fontId="0" fillId="3" borderId="16" xfId="92" applyNumberFormat="1" applyFont="1" applyFill="1" applyBorder="1" applyAlignment="1" applyProtection="1">
      <alignment horizontal="right"/>
      <protection locked="0"/>
    </xf>
    <xf numFmtId="1" fontId="19" fillId="2" borderId="9" xfId="0" applyNumberFormat="1" applyFont="1" applyFill="1" applyBorder="1" applyProtection="1"/>
    <xf numFmtId="1" fontId="0" fillId="3" borderId="70" xfId="0" applyNumberFormat="1" applyFont="1" applyFill="1" applyBorder="1" applyAlignment="1" applyProtection="1">
      <alignment vertical="center"/>
      <protection locked="0"/>
    </xf>
    <xf numFmtId="1" fontId="0" fillId="3" borderId="46" xfId="0" applyNumberFormat="1" applyFont="1" applyFill="1" applyBorder="1" applyAlignment="1" applyProtection="1">
      <alignment vertical="center"/>
      <protection locked="0"/>
    </xf>
    <xf numFmtId="1" fontId="0" fillId="3" borderId="15" xfId="0" applyNumberFormat="1" applyFont="1" applyFill="1" applyBorder="1" applyAlignment="1" applyProtection="1">
      <alignment vertical="center"/>
      <protection locked="0"/>
    </xf>
    <xf numFmtId="1" fontId="0" fillId="3" borderId="33" xfId="0" applyNumberFormat="1" applyFont="1" applyFill="1" applyBorder="1" applyAlignment="1" applyProtection="1">
      <alignment vertical="center"/>
      <protection locked="0"/>
    </xf>
    <xf numFmtId="1" fontId="0" fillId="2" borderId="70" xfId="0" applyNumberFormat="1" applyFont="1" applyFill="1" applyBorder="1" applyAlignment="1" applyProtection="1">
      <alignment vertical="center" wrapText="1"/>
    </xf>
    <xf numFmtId="1" fontId="0" fillId="2" borderId="33" xfId="0" applyNumberFormat="1" applyFont="1" applyFill="1" applyBorder="1" applyAlignment="1" applyProtection="1">
      <alignment vertical="center" wrapText="1"/>
    </xf>
    <xf numFmtId="44" fontId="0" fillId="3" borderId="66" xfId="92" applyFont="1" applyFill="1" applyBorder="1" applyAlignment="1" applyProtection="1">
      <alignment horizontal="center" vertical="center"/>
      <protection locked="0"/>
    </xf>
    <xf numFmtId="44" fontId="0" fillId="3" borderId="9" xfId="92" applyFont="1" applyFill="1" applyBorder="1" applyAlignment="1" applyProtection="1">
      <alignment horizontal="center" vertical="center"/>
      <protection locked="0"/>
    </xf>
    <xf numFmtId="44" fontId="0" fillId="3" borderId="74" xfId="92" applyFont="1" applyFill="1" applyBorder="1" applyAlignment="1" applyProtection="1">
      <alignment horizontal="center" vertical="center"/>
      <protection locked="0"/>
    </xf>
    <xf numFmtId="14" fontId="0" fillId="3" borderId="66" xfId="0" applyNumberFormat="1" applyFont="1" applyFill="1" applyBorder="1" applyAlignment="1" applyProtection="1">
      <alignment horizontal="center" vertical="center"/>
      <protection locked="0"/>
    </xf>
    <xf numFmtId="14" fontId="0" fillId="3" borderId="63" xfId="0" applyNumberFormat="1" applyFont="1" applyFill="1" applyBorder="1" applyAlignment="1" applyProtection="1">
      <alignment horizontal="center" vertical="center"/>
      <protection locked="0"/>
    </xf>
    <xf numFmtId="14" fontId="0" fillId="3" borderId="9" xfId="0" applyNumberFormat="1" applyFont="1" applyFill="1" applyBorder="1" applyAlignment="1" applyProtection="1">
      <alignment horizontal="center" vertical="center"/>
      <protection locked="0"/>
    </xf>
    <xf numFmtId="14" fontId="0" fillId="3" borderId="16" xfId="0" applyNumberFormat="1" applyFont="1" applyFill="1" applyBorder="1" applyAlignment="1" applyProtection="1">
      <alignment horizontal="center" vertical="center"/>
      <protection locked="0"/>
    </xf>
    <xf numFmtId="14" fontId="0" fillId="3" borderId="74" xfId="0" applyNumberFormat="1" applyFont="1" applyFill="1" applyBorder="1" applyAlignment="1" applyProtection="1">
      <alignment horizontal="center" vertical="center"/>
      <protection locked="0"/>
    </xf>
    <xf numFmtId="14" fontId="0" fillId="3" borderId="75" xfId="0" applyNumberFormat="1" applyFont="1" applyFill="1" applyBorder="1" applyAlignment="1" applyProtection="1">
      <alignment horizontal="center" vertical="center"/>
      <protection locked="0"/>
    </xf>
    <xf numFmtId="0" fontId="8" fillId="0" borderId="0" xfId="0" applyFont="1" applyAlignment="1" applyProtection="1"/>
    <xf numFmtId="0" fontId="31" fillId="2" borderId="0" xfId="0" applyFont="1" applyFill="1" applyBorder="1" applyAlignment="1" applyProtection="1"/>
    <xf numFmtId="0" fontId="30" fillId="0" borderId="0" xfId="96" applyFont="1" applyBorder="1" applyProtection="1"/>
    <xf numFmtId="0" fontId="25" fillId="0" borderId="0" xfId="0" applyFont="1" applyAlignment="1">
      <alignment horizontal="center"/>
    </xf>
    <xf numFmtId="0" fontId="29" fillId="0" borderId="0" xfId="0" applyFont="1" applyBorder="1" applyAlignment="1">
      <alignment horizontal="center" vertical="center"/>
    </xf>
    <xf numFmtId="0" fontId="25" fillId="0" borderId="0" xfId="0" applyFont="1" applyAlignment="1" applyProtection="1">
      <alignment horizontal="center"/>
    </xf>
    <xf numFmtId="0" fontId="25" fillId="2" borderId="0" xfId="0" applyFont="1" applyFill="1" applyBorder="1" applyAlignment="1" applyProtection="1">
      <alignment horizontal="center"/>
    </xf>
    <xf numFmtId="0" fontId="36" fillId="0" borderId="0" xfId="96" applyFont="1" applyAlignment="1"/>
    <xf numFmtId="0" fontId="37" fillId="0" borderId="0" xfId="0" applyFont="1" applyBorder="1" applyAlignment="1">
      <alignment horizontal="center" vertical="center"/>
    </xf>
    <xf numFmtId="0" fontId="38" fillId="0" borderId="0" xfId="0" applyFont="1" applyAlignment="1">
      <alignment vertical="center"/>
    </xf>
    <xf numFmtId="0" fontId="39" fillId="0" borderId="0" xfId="0" applyFont="1" applyAlignment="1">
      <alignment horizontal="center"/>
    </xf>
    <xf numFmtId="0" fontId="40" fillId="0" borderId="0" xfId="0" applyFont="1"/>
    <xf numFmtId="0" fontId="40" fillId="0" borderId="0" xfId="0" applyFont="1" applyProtection="1"/>
    <xf numFmtId="0" fontId="40" fillId="0" borderId="0" xfId="0" applyFont="1" applyAlignment="1" applyProtection="1"/>
    <xf numFmtId="0" fontId="8" fillId="2" borderId="0" xfId="0" applyFont="1" applyFill="1" applyBorder="1" applyAlignment="1" applyProtection="1"/>
    <xf numFmtId="0" fontId="39" fillId="2" borderId="0" xfId="0" applyFont="1" applyFill="1" applyBorder="1" applyAlignment="1" applyProtection="1">
      <alignment horizontal="center"/>
    </xf>
    <xf numFmtId="0" fontId="40" fillId="2" borderId="0" xfId="0" applyFont="1" applyFill="1" applyBorder="1" applyAlignment="1" applyProtection="1"/>
    <xf numFmtId="0" fontId="40" fillId="2" borderId="0" xfId="0" applyFont="1" applyFill="1" applyBorder="1" applyAlignment="1">
      <alignment vertical="center"/>
    </xf>
    <xf numFmtId="0" fontId="38" fillId="2" borderId="0" xfId="0" applyFont="1" applyFill="1" applyBorder="1" applyAlignment="1">
      <alignment horizontal="right" vertical="center"/>
    </xf>
    <xf numFmtId="44" fontId="38" fillId="2" borderId="0" xfId="92" applyFont="1" applyFill="1" applyBorder="1" applyAlignment="1">
      <alignment vertical="center"/>
    </xf>
    <xf numFmtId="0" fontId="40" fillId="2" borderId="0" xfId="0" applyFont="1" applyFill="1" applyAlignment="1">
      <alignment vertical="center"/>
    </xf>
    <xf numFmtId="0" fontId="39" fillId="0" borderId="0" xfId="0" applyFont="1" applyAlignment="1">
      <alignment horizontal="center" vertical="center"/>
    </xf>
    <xf numFmtId="0" fontId="40" fillId="0" borderId="0" xfId="0" applyFont="1" applyAlignment="1">
      <alignment vertical="center"/>
    </xf>
    <xf numFmtId="0" fontId="40" fillId="2" borderId="0" xfId="0" applyFont="1" applyFill="1" applyBorder="1" applyAlignment="1"/>
    <xf numFmtId="0" fontId="38" fillId="2" borderId="0" xfId="0" applyFont="1" applyFill="1" applyBorder="1" applyAlignment="1">
      <alignment horizontal="right"/>
    </xf>
    <xf numFmtId="44" fontId="38" fillId="2" borderId="0" xfId="92" applyFont="1" applyFill="1" applyBorder="1" applyAlignment="1"/>
    <xf numFmtId="0" fontId="40" fillId="2" borderId="0" xfId="0" applyFont="1" applyFill="1" applyAlignment="1"/>
    <xf numFmtId="0" fontId="40" fillId="0" borderId="0" xfId="0" applyFont="1" applyAlignment="1"/>
    <xf numFmtId="0" fontId="39" fillId="0" borderId="0" xfId="0" applyFont="1" applyAlignment="1" applyProtection="1">
      <alignment horizontal="center"/>
    </xf>
    <xf numFmtId="44" fontId="8" fillId="0" borderId="0" xfId="92" applyFont="1" applyFill="1" applyBorder="1" applyAlignment="1" applyProtection="1">
      <alignment horizontal="left"/>
      <protection locked="0"/>
    </xf>
    <xf numFmtId="0" fontId="38" fillId="2" borderId="0" xfId="0" applyFont="1" applyFill="1" applyBorder="1" applyAlignment="1" applyProtection="1"/>
    <xf numFmtId="44" fontId="38" fillId="0" borderId="0" xfId="92" applyFont="1" applyFill="1" applyBorder="1" applyAlignment="1" applyProtection="1">
      <alignment horizontal="left"/>
      <protection locked="0"/>
    </xf>
    <xf numFmtId="0" fontId="41" fillId="0" borderId="0" xfId="96" applyFont="1" applyBorder="1" applyProtection="1"/>
    <xf numFmtId="0" fontId="41" fillId="0" borderId="0" xfId="96" applyFont="1" applyBorder="1" applyAlignment="1" applyProtection="1"/>
    <xf numFmtId="0" fontId="42" fillId="2" borderId="22" xfId="0" applyFont="1" applyFill="1" applyBorder="1"/>
    <xf numFmtId="0" fontId="26" fillId="0" borderId="76" xfId="95" applyFont="1" applyBorder="1" applyAlignment="1">
      <alignment vertical="top" wrapText="1"/>
    </xf>
    <xf numFmtId="0" fontId="5" fillId="0" borderId="76" xfId="95" applyBorder="1"/>
    <xf numFmtId="0" fontId="33" fillId="0" borderId="76" xfId="0" applyFont="1" applyBorder="1" applyAlignment="1">
      <alignment vertical="center" wrapText="1"/>
    </xf>
    <xf numFmtId="0" fontId="22" fillId="0" borderId="76" xfId="95" applyFont="1" applyBorder="1" applyAlignment="1">
      <alignment horizontal="right" indent="15"/>
    </xf>
    <xf numFmtId="49" fontId="0" fillId="3" borderId="16" xfId="92" applyNumberFormat="1" applyFont="1" applyFill="1" applyBorder="1" applyAlignment="1" applyProtection="1">
      <alignment horizontal="left"/>
      <protection locked="0"/>
    </xf>
    <xf numFmtId="0" fontId="0" fillId="2" borderId="30" xfId="0" applyFont="1" applyFill="1" applyBorder="1" applyAlignment="1" applyProtection="1">
      <alignment horizontal="left"/>
    </xf>
    <xf numFmtId="0" fontId="19" fillId="4" borderId="16" xfId="0" applyFont="1" applyFill="1" applyBorder="1" applyAlignment="1" applyProtection="1">
      <alignment vertical="center"/>
      <protection locked="0"/>
    </xf>
    <xf numFmtId="0" fontId="8" fillId="0" borderId="0" xfId="0" applyFont="1" applyAlignment="1">
      <alignment vertical="center"/>
    </xf>
    <xf numFmtId="0" fontId="8" fillId="2" borderId="0" xfId="0" applyFont="1" applyFill="1" applyBorder="1" applyProtection="1"/>
    <xf numFmtId="0" fontId="11" fillId="0" borderId="0" xfId="0" applyFont="1" applyBorder="1" applyAlignment="1"/>
    <xf numFmtId="0" fontId="11" fillId="0" borderId="0" xfId="0" applyNumberFormat="1" applyFont="1" applyBorder="1" applyAlignment="1"/>
    <xf numFmtId="0" fontId="2" fillId="0" borderId="0" xfId="0" applyFont="1" applyProtection="1"/>
    <xf numFmtId="0" fontId="18" fillId="0" borderId="3" xfId="0" applyFont="1" applyBorder="1" applyAlignment="1" applyProtection="1">
      <alignment horizontal="left"/>
    </xf>
    <xf numFmtId="0" fontId="19" fillId="0" borderId="3" xfId="0" applyFont="1" applyBorder="1" applyAlignment="1" applyProtection="1">
      <alignment horizontal="left"/>
    </xf>
    <xf numFmtId="0" fontId="8" fillId="0" borderId="0" xfId="0" applyFont="1" applyAlignment="1">
      <alignment horizontal="left"/>
    </xf>
    <xf numFmtId="0" fontId="0" fillId="0" borderId="0" xfId="0" applyAlignment="1">
      <alignment horizontal="left"/>
    </xf>
    <xf numFmtId="0" fontId="9" fillId="0" borderId="0" xfId="96" applyProtection="1"/>
    <xf numFmtId="0" fontId="9" fillId="0" borderId="0" xfId="96" applyBorder="1" applyProtection="1"/>
    <xf numFmtId="0" fontId="43" fillId="0" borderId="30" xfId="0" applyFont="1" applyFill="1" applyBorder="1" applyAlignment="1" applyProtection="1">
      <alignment horizontal="left"/>
    </xf>
    <xf numFmtId="0" fontId="13" fillId="0" borderId="9" xfId="92" applyNumberFormat="1" applyFont="1" applyFill="1" applyBorder="1" applyAlignment="1" applyProtection="1">
      <alignment horizontal="right"/>
    </xf>
    <xf numFmtId="44" fontId="16" fillId="3" borderId="51" xfId="92" applyFont="1" applyFill="1" applyBorder="1" applyAlignment="1" applyProtection="1">
      <alignment vertical="center"/>
      <protection locked="0"/>
    </xf>
    <xf numFmtId="44" fontId="16" fillId="3" borderId="14" xfId="92" applyFont="1" applyFill="1" applyBorder="1" applyAlignment="1" applyProtection="1">
      <alignment vertical="center"/>
      <protection locked="0"/>
    </xf>
    <xf numFmtId="6" fontId="19" fillId="3" borderId="10" xfId="92" applyNumberFormat="1" applyFont="1" applyFill="1" applyBorder="1" applyAlignment="1" applyProtection="1">
      <alignment vertical="center"/>
      <protection locked="0"/>
    </xf>
    <xf numFmtId="44" fontId="0" fillId="2" borderId="71" xfId="92" applyFont="1" applyFill="1" applyBorder="1" applyAlignment="1" applyProtection="1">
      <alignment vertical="center"/>
      <protection locked="0"/>
    </xf>
    <xf numFmtId="44" fontId="0" fillId="2" borderId="49" xfId="92" applyFont="1" applyFill="1" applyBorder="1" applyAlignment="1" applyProtection="1">
      <alignment vertical="center"/>
      <protection locked="0"/>
    </xf>
    <xf numFmtId="44" fontId="0" fillId="2" borderId="47" xfId="92" applyFont="1" applyFill="1" applyBorder="1" applyAlignment="1" applyProtection="1">
      <alignment vertical="center"/>
      <protection locked="0"/>
    </xf>
    <xf numFmtId="44" fontId="0" fillId="2" borderId="51" xfId="92" applyFont="1" applyFill="1" applyBorder="1" applyAlignment="1" applyProtection="1">
      <alignment vertical="center"/>
      <protection locked="0"/>
    </xf>
    <xf numFmtId="44" fontId="0" fillId="2" borderId="9" xfId="92" applyFont="1" applyFill="1" applyBorder="1" applyAlignment="1" applyProtection="1">
      <alignment vertical="center"/>
      <protection locked="0"/>
    </xf>
    <xf numFmtId="0" fontId="35" fillId="0" borderId="0" xfId="0" applyFont="1" applyBorder="1" applyAlignment="1"/>
    <xf numFmtId="0" fontId="35" fillId="0" borderId="0" xfId="0" applyFont="1" applyBorder="1" applyAlignment="1">
      <alignment horizontal="left" wrapText="1"/>
    </xf>
    <xf numFmtId="0" fontId="13" fillId="2" borderId="20" xfId="0" applyFont="1" applyFill="1" applyBorder="1" applyAlignment="1">
      <alignment horizontal="right" wrapText="1"/>
    </xf>
    <xf numFmtId="0" fontId="36" fillId="0" borderId="0" xfId="96" applyFont="1" applyBorder="1" applyAlignment="1"/>
    <xf numFmtId="0" fontId="11" fillId="2" borderId="6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1" fontId="11" fillId="3" borderId="77" xfId="0" applyNumberFormat="1" applyFont="1" applyFill="1" applyBorder="1" applyAlignment="1" applyProtection="1">
      <alignment horizontal="center" vertical="center" wrapText="1"/>
      <protection locked="0"/>
    </xf>
    <xf numFmtId="1" fontId="11" fillId="2" borderId="78" xfId="0" applyNumberFormat="1" applyFont="1" applyFill="1" applyBorder="1" applyAlignment="1" applyProtection="1">
      <alignment horizontal="center" vertical="center" wrapText="1"/>
      <protection locked="0"/>
    </xf>
    <xf numFmtId="0" fontId="22" fillId="0" borderId="76" xfId="97" applyFont="1" applyBorder="1" applyAlignment="1">
      <alignment wrapText="1"/>
    </xf>
    <xf numFmtId="0" fontId="32" fillId="0" borderId="0" xfId="0" applyFont="1" applyAlignment="1">
      <alignment horizontal="center" vertical="center" wrapText="1"/>
    </xf>
    <xf numFmtId="0" fontId="25" fillId="0" borderId="0" xfId="0" applyFont="1" applyBorder="1" applyAlignment="1">
      <alignment horizontal="center"/>
    </xf>
    <xf numFmtId="0" fontId="35" fillId="0" borderId="0" xfId="0" applyFont="1" applyBorder="1" applyAlignment="1">
      <alignment horizontal="left" wrapText="1"/>
    </xf>
    <xf numFmtId="0" fontId="25" fillId="0" borderId="0" xfId="0" applyFont="1" applyAlignment="1">
      <alignment horizontal="center"/>
    </xf>
    <xf numFmtId="0" fontId="25" fillId="0" borderId="0" xfId="0" applyFont="1" applyAlignment="1">
      <alignment horizontal="center" vertical="center"/>
    </xf>
    <xf numFmtId="0" fontId="29" fillId="0" borderId="0" xfId="0" applyFont="1" applyBorder="1" applyAlignment="1">
      <alignment horizontal="center" vertical="center"/>
    </xf>
    <xf numFmtId="43" fontId="28" fillId="2" borderId="5" xfId="93" applyFont="1" applyFill="1" applyBorder="1" applyAlignment="1" applyProtection="1">
      <alignment horizontal="center"/>
    </xf>
    <xf numFmtId="43" fontId="28" fillId="2" borderId="0" xfId="93" applyFont="1" applyFill="1" applyBorder="1" applyAlignment="1" applyProtection="1">
      <alignment horizontal="center"/>
    </xf>
    <xf numFmtId="0" fontId="25" fillId="0" borderId="3" xfId="0" applyFont="1" applyBorder="1" applyAlignment="1" applyProtection="1">
      <alignment horizontal="center"/>
    </xf>
    <xf numFmtId="0" fontId="25" fillId="0" borderId="0" xfId="0" applyFont="1" applyAlignment="1" applyProtection="1">
      <alignment horizontal="center"/>
    </xf>
    <xf numFmtId="0" fontId="28" fillId="0" borderId="18" xfId="0" applyFont="1" applyBorder="1" applyAlignment="1" applyProtection="1">
      <alignment horizontal="center"/>
    </xf>
    <xf numFmtId="0" fontId="25" fillId="0" borderId="7" xfId="0" applyFont="1" applyBorder="1" applyAlignment="1" applyProtection="1">
      <alignment horizontal="center"/>
    </xf>
    <xf numFmtId="43" fontId="28" fillId="0" borderId="5" xfId="93" applyFont="1" applyBorder="1" applyAlignment="1" applyProtection="1">
      <alignment horizontal="center"/>
    </xf>
    <xf numFmtId="43" fontId="28" fillId="0" borderId="0" xfId="93" applyFont="1" applyBorder="1" applyAlignment="1" applyProtection="1">
      <alignment horizontal="center"/>
    </xf>
    <xf numFmtId="43" fontId="28" fillId="2" borderId="36" xfId="93" applyFont="1" applyFill="1" applyBorder="1" applyAlignment="1" applyProtection="1">
      <alignment horizontal="center"/>
    </xf>
    <xf numFmtId="43" fontId="28" fillId="2" borderId="33" xfId="93" applyFont="1" applyFill="1" applyBorder="1" applyAlignment="1" applyProtection="1">
      <alignment horizontal="center"/>
    </xf>
    <xf numFmtId="0" fontId="25" fillId="2" borderId="0" xfId="0" applyFont="1" applyFill="1" applyBorder="1" applyAlignment="1" applyProtection="1">
      <alignment horizontal="center"/>
    </xf>
    <xf numFmtId="0" fontId="24" fillId="0" borderId="7" xfId="0" applyFont="1" applyBorder="1" applyAlignment="1" applyProtection="1">
      <alignment horizontal="center" vertical="center"/>
    </xf>
    <xf numFmtId="0" fontId="24" fillId="0" borderId="3" xfId="0" applyFont="1" applyBorder="1" applyAlignment="1" applyProtection="1">
      <alignment horizontal="center" vertical="center"/>
    </xf>
    <xf numFmtId="0" fontId="24" fillId="0" borderId="0" xfId="0" applyFont="1" applyBorder="1" applyAlignment="1" applyProtection="1">
      <alignment horizontal="center" vertical="center"/>
    </xf>
    <xf numFmtId="44" fontId="28" fillId="2" borderId="5" xfId="92" applyFont="1" applyFill="1" applyBorder="1" applyAlignment="1" applyProtection="1">
      <alignment horizontal="center"/>
    </xf>
    <xf numFmtId="44" fontId="28" fillId="2" borderId="0" xfId="92" applyFont="1" applyFill="1" applyBorder="1" applyAlignment="1" applyProtection="1">
      <alignment horizontal="center"/>
    </xf>
    <xf numFmtId="0" fontId="18" fillId="0" borderId="0" xfId="0" applyFont="1" applyFill="1" applyBorder="1" applyAlignment="1" applyProtection="1">
      <alignment horizontal="center" vertical="center"/>
    </xf>
    <xf numFmtId="43" fontId="28" fillId="0" borderId="36" xfId="93" applyFont="1" applyBorder="1" applyAlignment="1" applyProtection="1">
      <alignment horizontal="center"/>
    </xf>
    <xf numFmtId="43" fontId="28" fillId="0" borderId="33" xfId="93" applyFont="1" applyBorder="1" applyAlignment="1" applyProtection="1">
      <alignment horizontal="center"/>
    </xf>
    <xf numFmtId="0" fontId="28" fillId="0" borderId="36" xfId="0" applyFont="1" applyBorder="1" applyAlignment="1" applyProtection="1">
      <alignment horizontal="center"/>
    </xf>
    <xf numFmtId="0" fontId="28" fillId="0" borderId="33" xfId="0" applyFont="1" applyBorder="1" applyAlignment="1" applyProtection="1">
      <alignment horizontal="center"/>
    </xf>
    <xf numFmtId="0" fontId="28" fillId="0" borderId="5" xfId="0" applyFont="1" applyBorder="1" applyAlignment="1" applyProtection="1">
      <alignment horizontal="center"/>
    </xf>
    <xf numFmtId="0" fontId="28" fillId="0" borderId="0" xfId="0" applyFont="1" applyBorder="1" applyAlignment="1" applyProtection="1">
      <alignment horizontal="center"/>
    </xf>
  </cellXfs>
  <cellStyles count="98">
    <cellStyle name="Comma" xfId="93" builtinId="3"/>
    <cellStyle name="Currency" xfId="92" builtinId="4"/>
    <cellStyle name="Followed Hyperlink" xfId="19" builtinId="9" hidden="1"/>
    <cellStyle name="Followed Hyperlink" xfId="22" builtinId="9" hidden="1"/>
    <cellStyle name="Followed Hyperlink" xfId="24" builtinId="9" hidden="1"/>
    <cellStyle name="Followed Hyperlink" xfId="27" builtinId="9" hidden="1"/>
    <cellStyle name="Followed Hyperlink" xfId="30" builtinId="9" hidden="1"/>
    <cellStyle name="Followed Hyperlink" xfId="32" builtinId="9" hidden="1"/>
    <cellStyle name="Followed Hyperlink" xfId="33" builtinId="9" hidden="1"/>
    <cellStyle name="Followed Hyperlink" xfId="25" builtinId="9" hidden="1"/>
    <cellStyle name="Followed Hyperlink" xfId="17" builtinId="9" hidden="1"/>
    <cellStyle name="Followed Hyperlink" xfId="7" builtinId="9" hidden="1"/>
    <cellStyle name="Followed Hyperlink" xfId="10" builtinId="9" hidden="1"/>
    <cellStyle name="Followed Hyperlink" xfId="12" builtinId="9" hidden="1"/>
    <cellStyle name="Followed Hyperlink" xfId="5" builtinId="9" hidden="1"/>
    <cellStyle name="Followed Hyperlink" xfId="4" builtinId="9" hidden="1"/>
    <cellStyle name="Followed Hyperlink" xfId="2" builtinId="9" hidden="1"/>
    <cellStyle name="Followed Hyperlink" xfId="6" builtinId="9" hidden="1"/>
    <cellStyle name="Followed Hyperlink" xfId="9" builtinId="9" hidden="1"/>
    <cellStyle name="Followed Hyperlink" xfId="11" builtinId="9" hidden="1"/>
    <cellStyle name="Followed Hyperlink" xfId="8" builtinId="9" hidden="1"/>
    <cellStyle name="Followed Hyperlink" xfId="13" builtinId="9" hidden="1"/>
    <cellStyle name="Followed Hyperlink" xfId="21" builtinId="9" hidden="1"/>
    <cellStyle name="Followed Hyperlink" xfId="29" builtinId="9" hidden="1"/>
    <cellStyle name="Followed Hyperlink" xfId="34" builtinId="9" hidden="1"/>
    <cellStyle name="Followed Hyperlink" xfId="31" builtinId="9" hidden="1"/>
    <cellStyle name="Followed Hyperlink" xfId="28" builtinId="9" hidden="1"/>
    <cellStyle name="Followed Hyperlink" xfId="26" builtinId="9" hidden="1"/>
    <cellStyle name="Followed Hyperlink" xfId="23" builtinId="9" hidden="1"/>
    <cellStyle name="Followed Hyperlink" xfId="20" builtinId="9" hidden="1"/>
    <cellStyle name="Followed Hyperlink" xfId="18" builtinId="9" hidden="1"/>
    <cellStyle name="Followed Hyperlink" xfId="63" builtinId="9" hidden="1"/>
    <cellStyle name="Followed Hyperlink" xfId="67" builtinId="9" hidden="1"/>
    <cellStyle name="Followed Hyperlink" xfId="71" builtinId="9" hidden="1"/>
    <cellStyle name="Followed Hyperlink" xfId="69" builtinId="9" hidden="1"/>
    <cellStyle name="Followed Hyperlink" xfId="65" builtinId="9" hidden="1"/>
    <cellStyle name="Followed Hyperlink" xfId="61" builtinId="9" hidden="1"/>
    <cellStyle name="Followed Hyperlink" xfId="53" builtinId="9" hidden="1"/>
    <cellStyle name="Followed Hyperlink" xfId="51" builtinId="9" hidden="1"/>
    <cellStyle name="Followed Hyperlink" xfId="49" builtinId="9" hidden="1"/>
    <cellStyle name="Followed Hyperlink" xfId="45" builtinId="9" hidden="1"/>
    <cellStyle name="Followed Hyperlink" xfId="43" builtinId="9" hidden="1"/>
    <cellStyle name="Followed Hyperlink" xfId="41" builtinId="9" hidden="1"/>
    <cellStyle name="Followed Hyperlink" xfId="37" builtinId="9" hidden="1"/>
    <cellStyle name="Followed Hyperlink" xfId="35" builtinId="9" hidden="1"/>
    <cellStyle name="Followed Hyperlink" xfId="14" builtinId="9" hidden="1"/>
    <cellStyle name="Followed Hyperlink" xfId="16" builtinId="9" hidden="1"/>
    <cellStyle name="Followed Hyperlink" xfId="15" builtinId="9" hidden="1"/>
    <cellStyle name="Followed Hyperlink" xfId="39" builtinId="9" hidden="1"/>
    <cellStyle name="Followed Hyperlink" xfId="47" builtinId="9" hidden="1"/>
    <cellStyle name="Followed Hyperlink" xfId="57" builtinId="9" hidden="1"/>
    <cellStyle name="Followed Hyperlink" xfId="73" builtinId="9" hidden="1"/>
    <cellStyle name="Followed Hyperlink" xfId="59" builtinId="9" hidden="1"/>
    <cellStyle name="Followed Hyperlink" xfId="44" builtinId="9" hidden="1"/>
    <cellStyle name="Followed Hyperlink" xfId="46" builtinId="9" hidden="1"/>
    <cellStyle name="Followed Hyperlink" xfId="50" builtinId="9" hidden="1"/>
    <cellStyle name="Followed Hyperlink" xfId="52" builtinId="9" hidden="1"/>
    <cellStyle name="Followed Hyperlink" xfId="55" builtinId="9" hidden="1"/>
    <cellStyle name="Followed Hyperlink" xfId="48" builtinId="9" hidden="1"/>
    <cellStyle name="Followed Hyperlink" xfId="40" builtinId="9" hidden="1"/>
    <cellStyle name="Followed Hyperlink" xfId="42" builtinId="9" hidden="1"/>
    <cellStyle name="Followed Hyperlink" xfId="38" builtinId="9" hidden="1"/>
    <cellStyle name="Followed Hyperlink" xfId="36"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Hyperlink" xfId="56" builtinId="8" hidden="1"/>
    <cellStyle name="Hyperlink" xfId="58" builtinId="8" hidden="1"/>
    <cellStyle name="Hyperlink" xfId="60" builtinId="8" hidden="1"/>
    <cellStyle name="Hyperlink" xfId="3" builtinId="8" hidden="1"/>
    <cellStyle name="Hyperlink" xfId="54" builtinId="8" hidden="1"/>
    <cellStyle name="Hyperlink" xfId="1" builtinId="8" hidden="1"/>
    <cellStyle name="Hyperlink" xfId="68" builtinId="8" hidden="1"/>
    <cellStyle name="Hyperlink" xfId="70" builtinId="8" hidden="1"/>
    <cellStyle name="Hyperlink" xfId="72" builtinId="8" hidden="1"/>
    <cellStyle name="Hyperlink" xfId="64" builtinId="8" hidden="1"/>
    <cellStyle name="Hyperlink" xfId="66" builtinId="8" hidden="1"/>
    <cellStyle name="Hyperlink" xfId="6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6" builtinId="8"/>
    <cellStyle name="Normal" xfId="0" builtinId="0"/>
    <cellStyle name="Normal 2" xfId="95" xr:uid="{00000000-0005-0000-0000-00005F000000}"/>
    <cellStyle name="Normal 2 5 2" xfId="97" xr:uid="{00000000-0005-0000-0000-000060000000}"/>
    <cellStyle name="Percent" xfId="94" builtinId="5"/>
  </cellStyles>
  <dxfs count="2391">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thin">
          <color auto="1"/>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border diagonalUp="0" diagonalDown="0" outline="0">
        <left/>
        <right/>
        <top style="thin">
          <color auto="1"/>
        </top>
        <bottom style="thin">
          <color auto="1"/>
        </bottom>
      </border>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thin">
          <color auto="1"/>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thin">
          <color auto="1"/>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medium">
          <color auto="1"/>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thin">
          <color auto="1"/>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medium">
          <color auto="1"/>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i val="0"/>
        <color rgb="FFFF0000"/>
      </font>
      <fill>
        <patternFill>
          <bgColor theme="5"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b val="0"/>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b val="0"/>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color theme="1"/>
      </font>
      <fill>
        <patternFill>
          <bgColor theme="1"/>
        </patternFill>
      </fill>
    </dxf>
    <dxf>
      <font>
        <color theme="1"/>
      </font>
      <fill>
        <patternFill>
          <bgColor theme="1"/>
        </patternFill>
      </fill>
    </dxf>
    <dxf>
      <font>
        <color theme="1"/>
      </font>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ill>
        <patternFill>
          <bgColor theme="1"/>
        </patternFill>
      </fill>
    </dxf>
    <dxf>
      <font>
        <b/>
      </font>
      <fill>
        <patternFill patternType="solid">
          <fgColor indexed="64"/>
          <bgColor theme="6" tint="0.79998168889431442"/>
        </patternFill>
      </fill>
      <border diagonalUp="0" diagonalDown="0" outline="0">
        <left style="thin">
          <color auto="1"/>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style="thin">
          <color auto="1"/>
        </left>
        <right style="thin">
          <color auto="1"/>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style="thin">
          <color auto="1"/>
        </left>
        <right style="thin">
          <color auto="1"/>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style="thin">
          <color auto="1"/>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ont>
        <b/>
      </font>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font>
      <fill>
        <patternFill patternType="solid">
          <fgColor indexed="64"/>
          <bgColor theme="6" tint="0.79998168889431442"/>
        </patternFill>
      </fill>
      <border diagonalUp="0" diagonalDown="0" outline="0">
        <left style="thin">
          <color auto="1"/>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style="thin">
          <color auto="1"/>
        </left>
        <right style="thin">
          <color auto="1"/>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style="thin">
          <color auto="1"/>
        </left>
        <right style="thin">
          <color auto="1"/>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style="thin">
          <color auto="1"/>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ont>
        <b/>
      </font>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border diagonalUp="0" diagonalDown="0" outline="0">
        <left style="thin">
          <color auto="1"/>
        </left>
        <right/>
        <top/>
        <bottom/>
      </border>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i val="0"/>
        <color rgb="FFFF0000"/>
      </font>
      <fill>
        <patternFill>
          <bgColor theme="5"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b val="0"/>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b val="0"/>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ill>
        <patternFill>
          <bgColor theme="1"/>
        </patternFill>
      </fill>
    </dxf>
    <dxf>
      <font>
        <color theme="1"/>
      </font>
      <fill>
        <patternFill>
          <bgColor theme="1"/>
        </patternFill>
      </fill>
    </dxf>
    <dxf>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vertical="center"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ill>
        <patternFill>
          <bgColor theme="1"/>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font>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i val="0"/>
        <color rgb="FFFF0000"/>
      </font>
      <fill>
        <patternFill>
          <bgColor theme="5"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medium">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top style="thin">
          <color auto="1"/>
        </top>
      </border>
    </dxf>
    <dxf>
      <border diagonalUp="0" diagonalDown="0">
        <left style="medium">
          <color auto="1"/>
        </left>
        <right style="thin">
          <color auto="1"/>
        </right>
        <top style="thin">
          <color auto="1"/>
        </top>
        <bottom style="thin">
          <color indexed="64"/>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top style="thin">
          <color auto="1"/>
        </top>
      </border>
    </dxf>
    <dxf>
      <border diagonalUp="0" diagonalDown="0">
        <left style="medium">
          <color indexed="64"/>
        </left>
        <right style="thin">
          <color indexed="64"/>
        </right>
        <top style="thin">
          <color indexed="64"/>
        </top>
        <bottom style="thin">
          <color indexed="64"/>
        </bottom>
      </border>
    </dxf>
    <dxf>
      <protection locked="1" hidden="0"/>
    </dxf>
    <dxf>
      <border>
        <bottom style="thin">
          <color auto="1"/>
        </bottom>
      </border>
    </dxf>
    <dxf>
      <font>
        <strike val="0"/>
        <outline val="0"/>
        <shadow val="0"/>
        <u val="none"/>
        <vertAlign val="baseline"/>
        <sz val="11"/>
        <color auto="1"/>
        <name val="Calibri"/>
        <scheme val="minor"/>
      </font>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medium">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bottom style="thin">
          <color indexed="64"/>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b val="0"/>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b val="0"/>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ill>
        <patternFill>
          <bgColor theme="1"/>
        </patternFill>
      </fill>
    </dxf>
    <dxf>
      <font>
        <color theme="1"/>
      </font>
      <fill>
        <patternFill>
          <bgColor theme="1"/>
        </patternFill>
      </fill>
    </dxf>
    <dxf>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ill>
        <patternFill>
          <bgColor theme="1"/>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6" tint="0.79998168889431442"/>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6" tint="0.79998168889431442"/>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i val="0"/>
        <color rgb="FFFF0000"/>
      </font>
      <fill>
        <patternFill>
          <bgColor theme="5"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medium">
          <color auto="1"/>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indexed="64"/>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indexed="64"/>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b val="0"/>
        <strike val="0"/>
        <outline val="0"/>
        <shadow val="0"/>
        <u val="none"/>
        <vertAlign val="baseline"/>
        <sz val="12"/>
        <color auto="1"/>
        <name val="Calibri"/>
        <scheme val="minor"/>
      </font>
      <fill>
        <patternFill patternType="solid">
          <fgColor indexed="64"/>
          <bgColor theme="0"/>
        </patternFill>
      </fill>
      <protection locked="1" hidden="0"/>
    </dxf>
    <dxf>
      <border>
        <bottom style="thin">
          <color auto="1"/>
        </bottom>
      </border>
    </dxf>
    <dxf>
      <font>
        <b val="0"/>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u val="none"/>
        <vertAlign val="baseline"/>
        <sz val="12"/>
        <color auto="1"/>
        <name val="Calibri"/>
        <scheme val="minor"/>
      </font>
      <fill>
        <patternFill patternType="solid">
          <fgColor indexed="64"/>
          <bgColor theme="0"/>
        </patternFill>
      </fill>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ill>
        <patternFill>
          <bgColor theme="1"/>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i val="0"/>
        <color rgb="FFFF0000"/>
      </font>
      <fill>
        <patternFill>
          <bgColor theme="5"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5" formatCode="_(* #,##0.00_);_(* \(#,##0.00\);_(* &quot;-&quot;??_);_(@_)"/>
      <fill>
        <patternFill patternType="solid">
          <fgColor indexed="64"/>
          <bgColor theme="0"/>
        </patternFill>
      </fill>
      <alignment horizontal="general" vertical="bottom" textRotation="0" wrapText="0" indent="0" justifyLastLine="0" shrinkToFit="0" readingOrder="0"/>
      <border diagonalUp="0" diagonalDown="0" outline="0">
        <left/>
        <right style="thin">
          <color auto="1"/>
        </right>
        <top style="thin">
          <color auto="1"/>
        </top>
        <bottom/>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b val="0"/>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b val="0"/>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ill>
        <patternFill>
          <bgColor theme="1"/>
        </patternFill>
      </fill>
    </dxf>
    <dxf>
      <font>
        <color theme="1"/>
      </font>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ill>
        <patternFill>
          <bgColor theme="1"/>
        </patternFill>
      </fill>
    </dxf>
    <dxf>
      <font>
        <strike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ck">
          <color auto="1"/>
        </left>
        <right/>
        <top style="thick">
          <color auto="1"/>
        </top>
        <bottom style="thick">
          <color auto="1"/>
        </bottom>
        <vertical/>
        <horizontal style="thick">
          <color auto="1"/>
        </horizontal>
      </border>
      <protection locked="0" hidden="0"/>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patternFill>
      </fill>
      <alignment horizontal="general" vertical="center" textRotation="0" wrapText="0" indent="0" justifyLastLine="0" shrinkToFit="0" readingOrder="0"/>
      <border diagonalUp="0" diagonalDown="0">
        <left style="thin">
          <color auto="1"/>
        </left>
        <right style="thick">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ck">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ck">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ck">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ck">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ck">
          <color auto="1"/>
        </left>
        <right style="thin">
          <color auto="1"/>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auto="1"/>
        </left>
        <right style="thick">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ck">
          <color auto="1"/>
        </left>
        <right style="thin">
          <color auto="1"/>
        </right>
        <top style="thin">
          <color auto="1"/>
        </top>
        <bottom style="thin">
          <color auto="1"/>
        </bottom>
        <vertical style="thin">
          <color auto="1"/>
        </vertical>
        <horizontal style="thin">
          <color auto="1"/>
        </horizontal>
      </border>
      <protection locked="0" hidden="0"/>
    </dxf>
    <dxf>
      <font>
        <b/>
        <i val="0"/>
        <strike val="0"/>
        <condense val="0"/>
        <extend val="0"/>
        <outline val="0"/>
        <shadow val="0"/>
        <u val="none"/>
        <vertAlign val="baseline"/>
        <sz val="14"/>
        <color theme="1"/>
        <name val="Calibri"/>
        <scheme val="minor"/>
      </font>
      <numFmt numFmtId="1" formatCode="0"/>
      <fill>
        <patternFill patternType="solid">
          <fgColor indexed="64"/>
          <bgColor theme="0"/>
        </patternFill>
      </fill>
      <alignment horizontal="general" vertical="center" textRotation="0" wrapText="1" indent="0" justifyLastLine="0" shrinkToFit="0" readingOrder="0"/>
      <border diagonalUp="0" diagonalDown="0">
        <left/>
        <right/>
        <top style="thin">
          <color auto="1"/>
        </top>
        <bottom/>
        <vertical/>
        <horizontal/>
      </border>
      <protection locked="1" hidden="0"/>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ck">
          <color auto="1"/>
        </right>
        <top style="thick">
          <color auto="1"/>
        </top>
        <bottom style="thick">
          <color auto="1"/>
        </bottom>
        <vertical/>
        <horizontal style="thick">
          <color auto="1"/>
        </horizontal>
      </border>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right style="thin">
          <color auto="1"/>
        </right>
        <top style="thin">
          <color auto="1"/>
        </top>
        <bottom style="thin">
          <color auto="1"/>
        </bottom>
        <horizontal style="thin">
          <color auto="1"/>
        </horizontal>
      </border>
    </dxf>
    <dxf>
      <border>
        <top style="thin">
          <color auto="1"/>
        </top>
      </border>
    </dxf>
    <dxf>
      <border diagonalUp="0" diagonalDown="0">
        <left style="thick">
          <color auto="1"/>
        </left>
        <right style="thick">
          <color auto="1"/>
        </right>
        <top style="thick">
          <color auto="1"/>
        </top>
        <bottom style="thick">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dxf>
    <dxf>
      <border>
        <bottom style="thick">
          <color auto="1"/>
        </bottom>
      </border>
    </dxf>
    <dxf>
      <font>
        <b/>
        <i val="0"/>
        <strike val="0"/>
        <condense val="0"/>
        <extend val="0"/>
        <outline val="0"/>
        <shadow val="0"/>
        <u val="none"/>
        <vertAlign val="baseline"/>
        <sz val="14"/>
        <color auto="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color theme="1"/>
      </font>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dxf>
    <dxf>
      <border>
        <top style="thin">
          <color auto="1"/>
        </top>
      </border>
    </dxf>
    <dxf>
      <border diagonalUp="0" diagonalDown="0">
        <left style="medium">
          <color auto="1"/>
        </left>
        <right style="medium">
          <color auto="1"/>
        </right>
        <top style="medium">
          <color auto="1"/>
        </top>
        <bottom style="medium">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s>
  <tableStyles count="0" defaultTableStyle="TableStyleMedium9" defaultPivotStyle="PivotStyleMedium4"/>
  <colors>
    <mruColors>
      <color rgb="FF3F9AFF"/>
      <color rgb="FF000000"/>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4</xdr:row>
      <xdr:rowOff>0</xdr:rowOff>
    </xdr:from>
    <xdr:to>
      <xdr:col>0</xdr:col>
      <xdr:colOff>1683657</xdr:colOff>
      <xdr:row>7</xdr:row>
      <xdr:rowOff>68580</xdr:rowOff>
    </xdr:to>
    <xdr:pic>
      <xdr:nvPicPr>
        <xdr:cNvPr id="2" name="Picture 1" descr="CIFR: Center for IDEA Fiscal Reporting" title="CIFR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06680" y="3985260"/>
          <a:ext cx="1576977" cy="617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68580</xdr:colOff>
      <xdr:row>0</xdr:row>
      <xdr:rowOff>38098</xdr:rowOff>
    </xdr:from>
    <xdr:ext cx="8488680" cy="79971902"/>
    <xdr:sp macro="" textlink="">
      <xdr:nvSpPr>
        <xdr:cNvPr id="3" name="TextBox 2" descr="The Instructions are also available as a PDF document, which is 508 Compliant. The PDF file is available on the CIFR website with the LEA MOE Calculator." title="Instructions">
          <a:extLst>
            <a:ext uri="{FF2B5EF4-FFF2-40B4-BE49-F238E27FC236}">
              <a16:creationId xmlns:a16="http://schemas.microsoft.com/office/drawing/2014/main" id="{00000000-0008-0000-0100-000003000000}"/>
            </a:ext>
          </a:extLst>
        </xdr:cNvPr>
        <xdr:cNvSpPr txBox="1"/>
      </xdr:nvSpPr>
      <xdr:spPr>
        <a:xfrm>
          <a:off x="68580" y="38098"/>
          <a:ext cx="8488680" cy="7997190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spcBef>
              <a:spcPts val="0"/>
            </a:spcBef>
            <a:spcAft>
              <a:spcPts val="0"/>
            </a:spcAft>
          </a:pPr>
          <a:r>
            <a:rPr lang="en-US" sz="2000" kern="1400" spc="-50">
              <a:effectLst/>
              <a:latin typeface="Calibri" panose="020F0502020204030204" pitchFamily="34" charset="0"/>
              <a:ea typeface="MS Gothic" panose="020B0609070205080204" pitchFamily="49" charset="-128"/>
              <a:cs typeface="Times New Roman" panose="02020603050405020304" pitchFamily="18" charset="0"/>
            </a:rPr>
            <a:t>Local Educational Agency Maintenance of Effort Calculator: Instructions </a:t>
          </a:r>
        </a:p>
        <a:p>
          <a:pPr marL="0" marR="0">
            <a:spcBef>
              <a:spcPts val="0"/>
            </a:spcBef>
            <a:spcAft>
              <a:spcPts val="0"/>
            </a:spcAft>
          </a:pPr>
          <a:r>
            <a:rPr lang="en-US" sz="1600" b="1" kern="0">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a:t>
          </a:r>
        </a:p>
        <a:p>
          <a:pPr marL="0" marR="0">
            <a:spcBef>
              <a:spcPts val="0"/>
            </a:spcBef>
            <a:spcAft>
              <a:spcPts val="0"/>
            </a:spcAft>
          </a:pPr>
          <a:r>
            <a:rPr lang="en-US" sz="1600" b="1" kern="0">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Introduction</a:t>
          </a:r>
        </a:p>
        <a:p>
          <a:pPr marL="0" marR="0">
            <a:spcBef>
              <a:spcPts val="1200"/>
            </a:spcBef>
            <a:spcAft>
              <a:spcPts val="1200"/>
            </a:spcAft>
          </a:pPr>
          <a:r>
            <a:rPr lang="en-US" sz="1200">
              <a:effectLst/>
              <a:latin typeface="Calibri" panose="020F0502020204030204" pitchFamily="34" charset="0"/>
              <a:ea typeface="MS Mincho"/>
            </a:rPr>
            <a:t>The Center for IDEA Fiscal Reporting (CIFR) developed the Local Educational Agency (LEA) Maintenance of Effort (MOE) Calculator to help state educational agencies (SEAs) and LEAs:</a:t>
          </a:r>
          <a:endParaRPr lang="en-US" sz="1200">
            <a:effectLst/>
            <a:latin typeface="Times New Roman" panose="02020603050405020304" pitchFamily="18" charset="0"/>
            <a:ea typeface="MS Mincho"/>
          </a:endParaRPr>
        </a:p>
        <a:p>
          <a:pPr marL="342900" marR="0" lvl="0" indent="-342900">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Document local or state and local fiscal effort in an LEA for special education and related services.</a:t>
          </a:r>
          <a:endParaRPr lang="en-US" sz="1200">
            <a:effectLst/>
            <a:latin typeface="Times New Roman" panose="02020603050405020304" pitchFamily="18" charset="0"/>
            <a:ea typeface="MS Mincho"/>
          </a:endParaRPr>
        </a:p>
        <a:p>
          <a:pPr marL="342900" marR="0" lvl="0" indent="-342900">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Determine whether that effort meets the IDEA’s LEA MOE requirement (34 CFR §300.203), which stipulates that every LEA must budget and expend at least the same amount of local, or state and local, funds for the education of children with disabilities as the LEA spent in previous years.</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This requirement includes both an eligibility standard — the LEA must </a:t>
          </a:r>
          <a:r>
            <a:rPr lang="en-US" sz="1200" i="1">
              <a:effectLst/>
              <a:latin typeface="Calibri" panose="020F0502020204030204" pitchFamily="34" charset="0"/>
              <a:ea typeface="MS Mincho"/>
            </a:rPr>
            <a:t>budget </a:t>
          </a:r>
          <a:r>
            <a:rPr lang="en-US" sz="1200">
              <a:effectLst/>
              <a:latin typeface="Calibri" panose="020F0502020204030204" pitchFamily="34" charset="0"/>
              <a:ea typeface="MS Mincho"/>
            </a:rPr>
            <a:t>at least the same amount as spent in the most recent year for which data are available and the LEA met LEA MOE — and a compliance standard — the LEA must </a:t>
          </a:r>
          <a:r>
            <a:rPr lang="en-US" sz="1200" i="1">
              <a:effectLst/>
              <a:latin typeface="Calibri" panose="020F0502020204030204" pitchFamily="34" charset="0"/>
              <a:ea typeface="MS Mincho"/>
            </a:rPr>
            <a:t>expend </a:t>
          </a:r>
          <a:r>
            <a:rPr lang="en-US" sz="1200">
              <a:effectLst/>
              <a:latin typeface="Calibri" panose="020F0502020204030204" pitchFamily="34" charset="0"/>
              <a:ea typeface="MS Mincho"/>
            </a:rPr>
            <a:t>at least the same amount as in the last year the LEA met LEA MOE. IDEA permits LEAs to meet each standard by any of four methods: by calculating total local funds, total state and local funds, local per capita funds, or state and local per capita funds. To learn more about these standards and methods, see CIFR’s </a:t>
          </a:r>
          <a:r>
            <a:rPr lang="en-US" sz="1200" i="1">
              <a:effectLst/>
              <a:latin typeface="Calibri" panose="020F0502020204030204" pitchFamily="34" charset="0"/>
              <a:ea typeface="MS Mincho"/>
            </a:rPr>
            <a:t>Quick Reference Guide on IDEA LEA MOE</a:t>
          </a:r>
          <a:r>
            <a:rPr lang="en-US" sz="1200">
              <a:effectLst/>
              <a:latin typeface="Calibri" panose="020F0502020204030204" pitchFamily="34" charset="0"/>
              <a:ea typeface="MS Mincho"/>
            </a:rPr>
            <a:t>: </a:t>
          </a:r>
          <a:r>
            <a:rPr lang="en-US" sz="1200" u="sng">
              <a:solidFill>
                <a:srgbClr val="0000FF"/>
              </a:solidFill>
              <a:effectLst/>
              <a:latin typeface="Calibri" panose="020F0502020204030204" pitchFamily="34" charset="0"/>
              <a:ea typeface="MS Mincho"/>
              <a:hlinkClick xmlns:r="http://schemas.openxmlformats.org/officeDocument/2006/relationships" r:id=""/>
            </a:rPr>
            <a:t>http://cifr.wested.org/wp-content/uploads/2015/12/CIFR-LEA-MOE-QRG.pdf</a:t>
          </a:r>
          <a:r>
            <a:rPr lang="en-US" sz="1200">
              <a:effectLst/>
              <a:latin typeface="Calibri" panose="020F0502020204030204" pitchFamily="34" charset="0"/>
              <a:ea typeface="MS Mincho"/>
            </a:rPr>
            <a:t>. The Quick Reference Guide also describes the basis for allowable exceptions and adjustments. </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The LEA MOE Calculator is an Excel workbook which SEA staff may use in multiple ways. Staff could complete the workbook based on data submitted by each LEA; collaborate with each LEA to complete the workbook; or ask each LEA to complete and submit the workbook. For example, SEA staff could populate previous years’ data and ask each LEA to enter current data.</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If SEA staff have any questions about using the Calculator, please contact CIFR at </a:t>
          </a:r>
          <a:r>
            <a:rPr lang="en-US" sz="1200" u="sng">
              <a:solidFill>
                <a:srgbClr val="0000FF"/>
              </a:solidFill>
              <a:effectLst/>
              <a:latin typeface="Calibri" panose="020F0502020204030204" pitchFamily="34" charset="0"/>
              <a:ea typeface="MS Mincho"/>
              <a:hlinkClick xmlns:r="http://schemas.openxmlformats.org/officeDocument/2006/relationships" r:id=""/>
            </a:rPr>
            <a:t>cifr_info@wested.org</a:t>
          </a:r>
          <a:r>
            <a:rPr lang="en-US" sz="1200">
              <a:effectLst/>
              <a:latin typeface="Calibri" panose="020F0502020204030204" pitchFamily="34" charset="0"/>
              <a:ea typeface="MS Mincho"/>
            </a:rPr>
            <a:t>. LEAs are encouraged to contact their SEA for assistance.</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CIFR makes the LEA MOE Calculator available to SEAs for independent use, general guidance, and estimates only. The LEA MOE Calculator is not intended to replace professional guidance or any other decision-making method or tool. SEAs and any other end users are responsible for determining their own legal, regulatory, contractual, or other responsibilities, and for ensuring their calculations and reporting are correct. </a:t>
          </a:r>
          <a:endParaRPr lang="en-US" sz="1200">
            <a:effectLst/>
            <a:latin typeface="Times New Roman" panose="02020603050405020304" pitchFamily="18" charset="0"/>
            <a:ea typeface="MS Mincho"/>
          </a:endParaRPr>
        </a:p>
        <a:p>
          <a:pPr marL="0" marR="0">
            <a:spcBef>
              <a:spcPts val="0"/>
            </a:spcBef>
            <a:spcAft>
              <a:spcPts val="0"/>
            </a:spcAft>
          </a:pPr>
          <a:r>
            <a:rPr lang="en-US" sz="1600" b="1" kern="0">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General Instructions</a:t>
          </a:r>
        </a:p>
        <a:p>
          <a:pPr marL="0" marR="0">
            <a:spcBef>
              <a:spcPts val="1200"/>
            </a:spcBef>
            <a:spcAft>
              <a:spcPts val="1200"/>
            </a:spcAft>
          </a:pPr>
          <a:r>
            <a:rPr lang="en-US" sz="1200">
              <a:effectLst/>
              <a:latin typeface="Calibri" panose="020F0502020204030204" pitchFamily="34" charset="0"/>
              <a:ea typeface="MS Mincho"/>
            </a:rPr>
            <a:t>The LEA MOE Calculator allows users to enter data for multiple years. There are two versions: LEA MOE Calculator v1.3 includes fiscal years (FYs) 2010–11 through 2014–15 as historical data and calculates LEA MOE results for FYs 2015–16 through 2019–20; LEA MOE Calculator v1.4 Extended includes FYs 2015–16 through 2019–20 as historical data and calculates MOE results for FYs 2020–21 through 2024–25. </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For the Calculator to function optimally, users should enter data going back to the last year that the LEA met MOE for each of the four methods used (total local funds, total state and local funds, local per capita funds, and state and local per capita funds). The last year met may be different for each of the four methods. Users should also enter data for any intervening years. When using this Calculator for the first time, users should have access to historical MOE results, exceptions and adjustment data, and current budget data. For earlier years, this historical information is entered on the </a:t>
          </a:r>
          <a:r>
            <a:rPr lang="en-US" sz="1200" i="1">
              <a:effectLst/>
              <a:latin typeface="Calibri" panose="020F0502020204030204" pitchFamily="34" charset="0"/>
              <a:ea typeface="MS Mincho"/>
            </a:rPr>
            <a:t>Multi-Year MOE Summary </a:t>
          </a:r>
          <a:r>
            <a:rPr lang="en-US" sz="1200">
              <a:effectLst/>
              <a:latin typeface="Calibri" panose="020F0502020204030204" pitchFamily="34" charset="0"/>
              <a:ea typeface="MS Mincho"/>
            </a:rPr>
            <a:t>worksheet. For calculated years, this information is entered in a more detailed format on the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worksheets. </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There are 24 color-coded worksheets, or tabs, in the workbook:</a:t>
          </a:r>
          <a:endParaRPr lang="en-US" sz="1200">
            <a:effectLst/>
            <a:latin typeface="Times New Roman" panose="02020603050405020304" pitchFamily="18" charset="0"/>
            <a:ea typeface="MS Mincho"/>
          </a:endParaRPr>
        </a:p>
        <a:p>
          <a:pPr marL="457200" marR="0" indent="-228600">
            <a:spcBef>
              <a:spcPts val="0"/>
            </a:spcBef>
            <a:spcAft>
              <a:spcPts val="0"/>
            </a:spcAft>
          </a:pPr>
          <a:r>
            <a:rPr lang="en-US" sz="1200" i="1">
              <a:effectLst/>
              <a:latin typeface="Calibri" panose="020F0502020204030204" pitchFamily="34" charset="0"/>
              <a:ea typeface="Times New Roman" panose="02020603050405020304" pitchFamily="18" charset="0"/>
            </a:rPr>
            <a:t>Title Page</a:t>
          </a:r>
          <a:r>
            <a:rPr lang="en-US" sz="1200">
              <a:effectLst/>
              <a:latin typeface="Calibri" panose="020F0502020204030204" pitchFamily="34" charset="0"/>
              <a:ea typeface="Times New Roman" panose="02020603050405020304" pitchFamily="18" charset="0"/>
            </a:rPr>
            <a:t> (Tab 1, purple).</a:t>
          </a:r>
          <a:endParaRPr lang="en-US" sz="1200">
            <a:effectLst/>
            <a:latin typeface="Times New Roman" panose="02020603050405020304" pitchFamily="18" charset="0"/>
            <a:ea typeface="Times New Roman" panose="02020603050405020304" pitchFamily="18" charset="0"/>
          </a:endParaRPr>
        </a:p>
        <a:p>
          <a:pPr marL="457200" marR="0" indent="-228600">
            <a:spcBef>
              <a:spcPts val="0"/>
            </a:spcBef>
            <a:spcAft>
              <a:spcPts val="0"/>
            </a:spcAft>
          </a:pPr>
          <a:r>
            <a:rPr lang="en-US" sz="1200" i="1">
              <a:effectLst/>
              <a:latin typeface="Calibri" panose="020F0502020204030204" pitchFamily="34" charset="0"/>
              <a:ea typeface="Times New Roman" panose="02020603050405020304" pitchFamily="18" charset="0"/>
            </a:rPr>
            <a:t>Instructions</a:t>
          </a:r>
          <a:r>
            <a:rPr lang="en-US" sz="1200">
              <a:effectLst/>
              <a:latin typeface="Calibri" panose="020F0502020204030204" pitchFamily="34" charset="0"/>
              <a:ea typeface="Times New Roman" panose="02020603050405020304" pitchFamily="18" charset="0"/>
            </a:rPr>
            <a:t> (Tab 2, purple). A PDF version of the instructions is available for download and printing with the Calculator on CIFR’s website and is included in the .zip file when a user downloads the Calculator. </a:t>
          </a:r>
          <a:endParaRPr lang="en-US" sz="1200">
            <a:effectLst/>
            <a:latin typeface="Times New Roman" panose="02020603050405020304" pitchFamily="18" charset="0"/>
            <a:ea typeface="Times New Roman" panose="02020603050405020304" pitchFamily="18" charset="0"/>
          </a:endParaRPr>
        </a:p>
        <a:p>
          <a:pPr marL="457200" marR="0" indent="-228600">
            <a:spcBef>
              <a:spcPts val="0"/>
            </a:spcBef>
            <a:spcAft>
              <a:spcPts val="0"/>
            </a:spcAft>
          </a:pPr>
          <a:r>
            <a:rPr lang="en-US" sz="1200" i="1">
              <a:effectLst/>
              <a:latin typeface="Calibri" panose="020F0502020204030204" pitchFamily="34" charset="0"/>
              <a:ea typeface="Times New Roman" panose="02020603050405020304" pitchFamily="18" charset="0"/>
            </a:rPr>
            <a:t>Getting Started</a:t>
          </a:r>
          <a:r>
            <a:rPr lang="en-US" sz="1200">
              <a:effectLst/>
              <a:latin typeface="Calibri" panose="020F0502020204030204" pitchFamily="34" charset="0"/>
              <a:ea typeface="Times New Roman" panose="02020603050405020304" pitchFamily="18" charset="0"/>
            </a:rPr>
            <a:t> (Tab 3, purple) is a worksheet for entering basic information.</a:t>
          </a:r>
          <a:endParaRPr lang="en-US" sz="1200">
            <a:effectLst/>
            <a:latin typeface="Times New Roman" panose="02020603050405020304" pitchFamily="18" charset="0"/>
            <a:ea typeface="Times New Roman" panose="02020603050405020304" pitchFamily="18" charset="0"/>
          </a:endParaRPr>
        </a:p>
        <a:p>
          <a:pPr marL="457200" marR="0" indent="-228600">
            <a:spcBef>
              <a:spcPts val="0"/>
            </a:spcBef>
            <a:spcAft>
              <a:spcPts val="0"/>
            </a:spcAft>
          </a:pPr>
          <a:r>
            <a:rPr lang="en-US" sz="1200" i="1">
              <a:effectLst/>
              <a:latin typeface="Calibri" panose="020F0502020204030204" pitchFamily="34" charset="0"/>
              <a:ea typeface="Times New Roman" panose="02020603050405020304" pitchFamily="18" charset="0"/>
            </a:rPr>
            <a:t>Multi-Year MOE Summary</a:t>
          </a:r>
          <a:r>
            <a:rPr lang="en-US" sz="1200">
              <a:effectLst/>
              <a:latin typeface="Calibri" panose="020F0502020204030204" pitchFamily="34" charset="0"/>
              <a:ea typeface="Times New Roman" panose="02020603050405020304" pitchFamily="18" charset="0"/>
            </a:rPr>
            <a:t> (Tab 4, purple) contains the table showing whether the LEA met LEA MOE for past and current years. </a:t>
          </a:r>
          <a:endParaRPr lang="en-US" sz="1200">
            <a:effectLst/>
            <a:latin typeface="Times New Roman" panose="02020603050405020304" pitchFamily="18" charset="0"/>
            <a:ea typeface="Times New Roman" panose="02020603050405020304" pitchFamily="18" charset="0"/>
          </a:endParaRPr>
        </a:p>
        <a:p>
          <a:pPr marL="457200" marR="0" indent="-228600">
            <a:spcBef>
              <a:spcPts val="0"/>
            </a:spcBef>
            <a:spcAft>
              <a:spcPts val="0"/>
            </a:spcAft>
          </a:pPr>
          <a:r>
            <a:rPr lang="en-US" sz="1200">
              <a:effectLst/>
              <a:latin typeface="Calibri" panose="020F0502020204030204" pitchFamily="34" charset="0"/>
              <a:ea typeface="Times New Roman" panose="02020603050405020304" pitchFamily="18" charset="0"/>
            </a:rPr>
            <a:t>Five </a:t>
          </a:r>
          <a:r>
            <a:rPr lang="en-US" sz="1200" i="1">
              <a:effectLst/>
              <a:latin typeface="Calibri" panose="020F0502020204030204" pitchFamily="34" charset="0"/>
              <a:ea typeface="Times New Roman" panose="02020603050405020304" pitchFamily="18" charset="0"/>
            </a:rPr>
            <a:t>Amounts</a:t>
          </a:r>
          <a:r>
            <a:rPr lang="en-US" sz="1200">
              <a:effectLst/>
              <a:latin typeface="Calibri" panose="020F0502020204030204" pitchFamily="34" charset="0"/>
              <a:ea typeface="Times New Roman" panose="02020603050405020304" pitchFamily="18" charset="0"/>
            </a:rPr>
            <a:t> worksheets (Tabs 5, 8, 11, 14, and 17, red) are for users to enter budget and expenditure amounts.</a:t>
          </a:r>
          <a:endParaRPr lang="en-US" sz="1200">
            <a:effectLst/>
            <a:latin typeface="Times New Roman" panose="02020603050405020304" pitchFamily="18" charset="0"/>
            <a:ea typeface="Times New Roman" panose="02020603050405020304" pitchFamily="18" charset="0"/>
          </a:endParaRPr>
        </a:p>
        <a:p>
          <a:pPr marL="457200" marR="0" indent="-228600">
            <a:spcBef>
              <a:spcPts val="0"/>
            </a:spcBef>
            <a:spcAft>
              <a:spcPts val="0"/>
            </a:spcAft>
          </a:pPr>
          <a:r>
            <a:rPr lang="en-US" sz="1200">
              <a:effectLst/>
              <a:latin typeface="Calibri" panose="020F0502020204030204" pitchFamily="34" charset="0"/>
              <a:ea typeface="Times New Roman" panose="02020603050405020304" pitchFamily="18" charset="0"/>
            </a:rPr>
            <a:t>Five </a:t>
          </a:r>
          <a:r>
            <a:rPr lang="en-US" sz="1200" i="1">
              <a:effectLst/>
              <a:latin typeface="Calibri" panose="020F0502020204030204" pitchFamily="34" charset="0"/>
              <a:ea typeface="Times New Roman" panose="02020603050405020304" pitchFamily="18" charset="0"/>
            </a:rPr>
            <a:t>MOE</a:t>
          </a:r>
          <a:r>
            <a:rPr lang="en-US" sz="1200">
              <a:effectLst/>
              <a:latin typeface="Calibri" panose="020F0502020204030204" pitchFamily="34" charset="0"/>
              <a:ea typeface="Times New Roman" panose="02020603050405020304" pitchFamily="18" charset="0"/>
            </a:rPr>
            <a:t> worksheets (Tabs 6, 9, 12, 15, and 18, blue) that summarize the LEA MOE calculations for each method, for each year.</a:t>
          </a:r>
          <a:endParaRPr lang="en-US" sz="1200">
            <a:effectLst/>
            <a:latin typeface="Times New Roman" panose="02020603050405020304" pitchFamily="18" charset="0"/>
            <a:ea typeface="Times New Roman" panose="02020603050405020304" pitchFamily="18" charset="0"/>
          </a:endParaRPr>
        </a:p>
        <a:p>
          <a:pPr marL="457200" marR="0" indent="-228600">
            <a:spcBef>
              <a:spcPts val="0"/>
            </a:spcBef>
            <a:spcAft>
              <a:spcPts val="0"/>
            </a:spcAft>
          </a:pPr>
          <a:r>
            <a:rPr lang="en-US" sz="1200">
              <a:effectLst/>
              <a:latin typeface="Calibri" panose="020F0502020204030204" pitchFamily="34" charset="0"/>
              <a:ea typeface="Times New Roman" panose="02020603050405020304" pitchFamily="18" charset="0"/>
            </a:rPr>
            <a:t>Nine </a:t>
          </a:r>
          <a:r>
            <a:rPr lang="en-US" sz="1200" i="1">
              <a:effectLst/>
              <a:latin typeface="Calibri" panose="020F0502020204030204" pitchFamily="34" charset="0"/>
              <a:ea typeface="Times New Roman" panose="02020603050405020304" pitchFamily="18" charset="0"/>
            </a:rPr>
            <a:t>Exc &amp; Adj</a:t>
          </a:r>
          <a:r>
            <a:rPr lang="en-US" sz="1200">
              <a:effectLst/>
              <a:latin typeface="Calibri" panose="020F0502020204030204" pitchFamily="34" charset="0"/>
              <a:ea typeface="Times New Roman" panose="02020603050405020304" pitchFamily="18" charset="0"/>
            </a:rPr>
            <a:t> worksheets (Tabs 7, 10, 13, 16, and 19–23, orange) are for entering exceptions and adjustment data for each calculated year.</a:t>
          </a:r>
          <a:endParaRPr lang="en-US" sz="1200">
            <a:effectLst/>
            <a:latin typeface="Times New Roman" panose="02020603050405020304" pitchFamily="18" charset="0"/>
            <a:ea typeface="Times New Roman" panose="02020603050405020304" pitchFamily="18" charset="0"/>
          </a:endParaRPr>
        </a:p>
        <a:p>
          <a:pPr marL="457200" marR="0" indent="-228600">
            <a:spcBef>
              <a:spcPts val="0"/>
            </a:spcBef>
            <a:spcAft>
              <a:spcPts val="0"/>
            </a:spcAft>
          </a:pPr>
          <a:r>
            <a:rPr lang="en-US" sz="1200" i="1">
              <a:effectLst/>
              <a:latin typeface="Calibri" panose="020F0502020204030204" pitchFamily="34" charset="0"/>
              <a:ea typeface="Times New Roman" panose="02020603050405020304" pitchFamily="18" charset="0"/>
            </a:rPr>
            <a:t>LEA or SEA Worksheet</a:t>
          </a:r>
          <a:r>
            <a:rPr lang="en-US" sz="1200">
              <a:effectLst/>
              <a:latin typeface="Calibri" panose="020F0502020204030204" pitchFamily="34" charset="0"/>
              <a:ea typeface="Times New Roman" panose="02020603050405020304" pitchFamily="18" charset="0"/>
            </a:rPr>
            <a:t> (Tab 24, green) is a blank worksheet for LEA or SEA use.</a:t>
          </a:r>
          <a:endParaRPr lang="en-US" sz="1200">
            <a:effectLst/>
            <a:latin typeface="Times New Roman" panose="02020603050405020304" pitchFamily="18" charset="0"/>
            <a:ea typeface="Times New Roman" panose="02020603050405020304" pitchFamily="18" charset="0"/>
          </a:endParaRPr>
        </a:p>
        <a:p>
          <a:pPr marL="457200" marR="0">
            <a:spcBef>
              <a:spcPts val="0"/>
            </a:spcBef>
            <a:spcAft>
              <a:spcPts val="0"/>
            </a:spcAft>
          </a:pPr>
          <a:r>
            <a:rPr lang="en-US" sz="1200">
              <a:effectLst/>
              <a:latin typeface="Calibri" panose="020F0502020204030204" pitchFamily="34" charset="0"/>
              <a:ea typeface="MS Mincho"/>
            </a:rPr>
            <a:t> </a:t>
          </a:r>
          <a:endParaRPr lang="en-US" sz="1200">
            <a:effectLst/>
            <a:latin typeface="Times New Roman" panose="02020603050405020304" pitchFamily="18" charset="0"/>
            <a:ea typeface="MS Mincho"/>
          </a:endParaRPr>
        </a:p>
        <a:p>
          <a:pPr marL="0" marR="0">
            <a:spcBef>
              <a:spcPts val="0"/>
            </a:spcBef>
            <a:spcAft>
              <a:spcPts val="0"/>
            </a:spcAft>
          </a:pPr>
          <a:r>
            <a:rPr lang="en-US" sz="1200">
              <a:effectLst/>
              <a:latin typeface="Calibri" panose="020F0502020204030204" pitchFamily="34" charset="0"/>
              <a:ea typeface="MS Mincho"/>
            </a:rPr>
            <a:t>For the years calculated on Tab 4, the worksheets are arranged by year.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for historical years follow the yearly worksheets.</a:t>
          </a:r>
          <a:endParaRPr lang="en-US" sz="1200">
            <a:effectLst/>
            <a:latin typeface="Times New Roman" panose="02020603050405020304" pitchFamily="18" charset="0"/>
            <a:ea typeface="MS Mincho"/>
          </a:endParaRPr>
        </a:p>
        <a:p>
          <a:pPr marL="0" marR="0">
            <a:spcBef>
              <a:spcPts val="1200"/>
            </a:spcBef>
            <a:spcAft>
              <a:spcPts val="1200"/>
            </a:spcAft>
          </a:pPr>
          <a:r>
            <a:rPr lang="en-US" sz="1200" b="1">
              <a:effectLst/>
              <a:latin typeface="Calibri" panose="020F0502020204030204" pitchFamily="34" charset="0"/>
              <a:ea typeface="MS Mincho"/>
            </a:rPr>
            <a:t>Shaded cells are for data entry. Unshaded cells are headers or will calculate automatically. “Copying” and “pasting” is permitted in the Calculator, but the “cut” function should not be used as using it will decrease the functionality of the Calculator.</a:t>
          </a:r>
          <a:endParaRPr lang="en-US" sz="1200">
            <a:effectLst/>
            <a:latin typeface="Times New Roman" panose="02020603050405020304" pitchFamily="18" charset="0"/>
            <a:ea typeface="MS Mincho"/>
          </a:endParaRPr>
        </a:p>
        <a:p>
          <a:pPr marL="0" marR="0">
            <a:spcBef>
              <a:spcPts val="1200"/>
            </a:spcBef>
            <a:spcAft>
              <a:spcPts val="1200"/>
            </a:spcAft>
          </a:pPr>
          <a:r>
            <a:rPr lang="en-US" sz="16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Getting Started</a:t>
          </a:r>
          <a:r>
            <a:rPr lang="en-US" sz="16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Worksheet </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 3, Purple)</a:t>
          </a:r>
          <a:endParaRPr lang="en-US" sz="13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lnSpc>
              <a:spcPct val="107000"/>
            </a:lnSpc>
            <a:spcBef>
              <a:spcPts val="1200"/>
            </a:spcBef>
            <a:spcAft>
              <a:spcPts val="1200"/>
            </a:spcAft>
          </a:pPr>
          <a:r>
            <a:rPr lang="en-US" sz="1200">
              <a:effectLst/>
              <a:latin typeface="Calibri" panose="020F0502020204030204" pitchFamily="34" charset="0"/>
              <a:ea typeface="MS Mincho"/>
            </a:rPr>
            <a:t>LEA name and ID (rows 2–3):</a:t>
          </a:r>
          <a:endParaRPr lang="en-US" sz="1200">
            <a:effectLst/>
            <a:latin typeface="Times New Roman" panose="02020603050405020304" pitchFamily="18" charset="0"/>
            <a:ea typeface="MS Mincho"/>
          </a:endParaRPr>
        </a:p>
        <a:p>
          <a:pPr marL="457200" marR="0" indent="-228600">
            <a:lnSpc>
              <a:spcPct val="107000"/>
            </a:lnSpc>
            <a:spcBef>
              <a:spcPts val="1200"/>
            </a:spcBef>
            <a:spcAft>
              <a:spcPts val="1200"/>
            </a:spcAft>
          </a:pPr>
          <a:r>
            <a:rPr lang="en-US" sz="1200">
              <a:effectLst/>
              <a:latin typeface="Calibri" panose="020F0502020204030204" pitchFamily="34" charset="0"/>
              <a:ea typeface="Times New Roman" panose="02020603050405020304" pitchFamily="18" charset="0"/>
            </a:rPr>
            <a:t>Enter the LEA name and ID. The LEA name will populate on subsequent tabs, but it is not used in the tool’s calculations. </a:t>
          </a:r>
          <a:endParaRPr lang="en-US" sz="1200">
            <a:effectLst/>
            <a:latin typeface="Times New Roman" panose="02020603050405020304" pitchFamily="18" charset="0"/>
            <a:ea typeface="Times New Roman" panose="02020603050405020304" pitchFamily="18" charset="0"/>
          </a:endParaRPr>
        </a:p>
        <a:p>
          <a:pPr marL="0" marR="0">
            <a:lnSpc>
              <a:spcPct val="107000"/>
            </a:lnSpc>
            <a:spcBef>
              <a:spcPts val="1200"/>
            </a:spcBef>
            <a:spcAft>
              <a:spcPts val="1200"/>
            </a:spcAft>
          </a:pPr>
          <a:r>
            <a:rPr lang="en-US" sz="1200">
              <a:effectLst/>
              <a:latin typeface="Calibri" panose="020F0502020204030204" pitchFamily="34" charset="0"/>
              <a:ea typeface="MS Mincho"/>
            </a:rPr>
            <a:t>State fiscal year (rows 4–5):</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Enter the start and end dates for the state fiscal year (month and day). This information is for reference and is not used in the tool’s calculations.</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State and local funds (row 6):</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Select (Yes/No) to indicate whether the LEA is able to separately account for the expenditure of local funds and state funds from 2010–11 to the present year. If not able to do this local/state separation for each year, the LEA will not be able to use the local funds test methods to demonstrate it has met LEA MOE requirements (i.e., all “Local” columns in the other worksheets will be unavailable), and the LEA will have to enter all amounts into the “State” columns throughout all the relevant worksheets. </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Automatic calculation (row 7):</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Select (Yes/No) to indicate whether you opt to have the Calculator automatically calculate Exception 34 CFR §300.204(b), which is a decrease </a:t>
          </a:r>
          <a:r>
            <a:rPr lang="en-US" sz="1200">
              <a:effectLst/>
              <a:latin typeface="Calibri" panose="020F0502020204030204" pitchFamily="34" charset="0"/>
              <a:ea typeface="Times New Roman" panose="02020603050405020304" pitchFamily="18" charset="0"/>
            </a:rPr>
            <a:t>in the enrollment of children with disabilities</a:t>
          </a:r>
          <a:r>
            <a:rPr lang="en-US" sz="1200">
              <a:effectLst/>
              <a:latin typeface="Calibri" panose="020F0502020204030204" pitchFamily="34" charset="0"/>
              <a:ea typeface="MS Mincho"/>
            </a:rPr>
            <a:t>. If you choose “Yes,” the Calculator will use a method approved by OSEP for the calculation of Exception (b). If you choose “No,” you must use a method allowed by your SEA that is justifiable and consistent with IDEA regulations.</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High cost fund (rows 9–17):</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For each year in rows 9–17 of the Calculator, select “Yes” if the SEA operates a high cost fund under §300.704(c). The default is “No.” We recommend that LEA users contact their state to determine if the high cost fund is funded with federal dollars and is explicitly operated under §300.704(c).</a:t>
          </a:r>
          <a:endParaRPr lang="en-US" sz="1200">
            <a:effectLst/>
            <a:latin typeface="Times New Roman" panose="02020603050405020304" pitchFamily="18" charset="0"/>
            <a:ea typeface="MS Mincho"/>
          </a:endParaRPr>
        </a:p>
        <a:p>
          <a:pPr marL="0" marR="0">
            <a:spcBef>
              <a:spcPts val="1200"/>
            </a:spcBef>
            <a:spcAft>
              <a:spcPts val="1200"/>
            </a:spcAft>
          </a:pPr>
          <a:r>
            <a:rPr lang="en-US" sz="16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Multi-Year MOE Summary</a:t>
          </a:r>
          <a:r>
            <a:rPr lang="en-US" sz="16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Worksheet </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 4, Purple)</a:t>
          </a:r>
          <a:endParaRPr lang="en-US" sz="13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1200"/>
            </a:spcBef>
            <a:spcAft>
              <a:spcPts val="1200"/>
            </a:spcAft>
          </a:pPr>
          <a:r>
            <a:rPr lang="en-US" sz="1200">
              <a:effectLst/>
              <a:latin typeface="Calibri" panose="020F0502020204030204" pitchFamily="34" charset="0"/>
              <a:ea typeface="MS Mincho"/>
            </a:rPr>
            <a:t>This sheet is a summary of the LEA’s MOE determinations for a period of 10 years.</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FY 2010–11 is the baseline year for LEA MOE calculations established by the U.S. Department of Education, Office of Special Education Programs (OSEP), meaning that an LEA is assumed to have met MOE by all four methods in FY 2010–11. When an LEA meets the LEA MOE compliance standard by one of the four methods for any year after FY 2010–11, that year becomes the comparison year for that method.</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However, an LEA may not have historical decisions available for every year from FYs 2010–11 to the present. At a minimum, data must be entered for each method in row 7. If row 7 is not the “last year met” for a given method, data may also be required in rows 3 through 6 to document that the LEA met MOE in one of those years. For each method, data are required for all years between the last year that compliance was met and the year being calculated. </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Only for LEA MOE Calculator v1.4 Extended: SEAs, if you have an LEA that did not meet MOE by a particular method between 2015–16 and 2019–20, and the LEA would like to consider using that method and the Calculator, please contact CIFR for assistance. </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Enter available data in the shaded cells for the FYs shown in rows 3–7. Information for the FYs shown in rows 8–12 will be auto-filled based on data entered in the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a:t>
          </a:r>
          <a:r>
            <a:rPr lang="en-US" sz="1200" i="1">
              <a:effectLst/>
              <a:latin typeface="Calibri" panose="020F0502020204030204" pitchFamily="34" charset="0"/>
              <a:ea typeface="MS Mincho"/>
            </a:rPr>
            <a:t>MOE</a:t>
          </a:r>
          <a:r>
            <a:rPr lang="en-US" sz="1200">
              <a:effectLst/>
              <a:latin typeface="Calibri" panose="020F0502020204030204" pitchFamily="34" charset="0"/>
              <a:ea typeface="MS Mincho"/>
            </a:rPr>
            <a:t>, and </a:t>
          </a:r>
          <a:r>
            <a:rPr lang="en-US" sz="1200" i="1">
              <a:effectLst/>
              <a:latin typeface="Calibri" panose="020F0502020204030204" pitchFamily="34" charset="0"/>
              <a:ea typeface="MS Mincho"/>
            </a:rPr>
            <a:t>Exc &amp; Adj </a:t>
          </a:r>
          <a:r>
            <a:rPr lang="en-US" sz="1200">
              <a:effectLst/>
              <a:latin typeface="Calibri" panose="020F0502020204030204" pitchFamily="34" charset="0"/>
              <a:ea typeface="MS Mincho"/>
            </a:rPr>
            <a:t>worksheets.</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Amounts entered in the columns for IDEA Part B section 611 and section 619 subgrant will be used to calculate a total IDEA Part B subgrant. This total is needed to calculate the amount the SEA is responsible for repaying to the U.S. Department of Education (and may require an LEA to repay), in case of LEA MOE failure.</a:t>
          </a:r>
          <a:endParaRPr lang="en-US" sz="1200">
            <a:effectLst/>
            <a:latin typeface="Times New Roman" panose="02020603050405020304" pitchFamily="18" charset="0"/>
            <a:ea typeface="MS Mincho"/>
          </a:endParaRPr>
        </a:p>
        <a:p>
          <a:pPr marL="0" marR="0">
            <a:spcBef>
              <a:spcPts val="1200"/>
            </a:spcBef>
            <a:spcAft>
              <a:spcPts val="1200"/>
            </a:spcAft>
          </a:pPr>
          <a:r>
            <a:rPr lang="en-US" sz="14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rPr>
            <a:t>Detailed directions for completing the worksheet</a:t>
          </a:r>
          <a:endParaRPr lang="en-US" sz="12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0"/>
            </a:spcBef>
            <a:spcAft>
              <a:spcPts val="0"/>
            </a:spcAft>
          </a:pPr>
          <a:r>
            <a:rPr lang="en-US" sz="1200">
              <a:effectLst/>
              <a:latin typeface="Calibri" panose="020F0502020204030204" pitchFamily="34" charset="0"/>
              <a:ea typeface="MS Mincho"/>
            </a:rPr>
            <a:t>Columns A–K:</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In the </a:t>
          </a:r>
          <a:r>
            <a:rPr lang="en-US" sz="1200" i="1">
              <a:effectLst/>
              <a:latin typeface="Calibri" panose="020F0502020204030204" pitchFamily="34" charset="0"/>
              <a:ea typeface="MS Mincho"/>
            </a:rPr>
            <a:t>Multi-Year MOE Summary</a:t>
          </a:r>
          <a:r>
            <a:rPr lang="en-US" sz="1200">
              <a:effectLst/>
              <a:latin typeface="Calibri" panose="020F0502020204030204" pitchFamily="34" charset="0"/>
              <a:ea typeface="MS Mincho"/>
            </a:rPr>
            <a:t> worksheet, the Standard column (column B) is set to the compliance (expenditures) standard in rows 3–7. For all future years, the worksheet defaults to the eligibility (budget) standard. To change the standard that is being monitored, go to the </a:t>
          </a:r>
          <a:r>
            <a:rPr lang="en-US" sz="1200" i="1">
              <a:effectLst/>
              <a:latin typeface="Calibri" panose="020F0502020204030204" pitchFamily="34" charset="0"/>
              <a:ea typeface="MS Mincho"/>
            </a:rPr>
            <a:t>MOE</a:t>
          </a:r>
          <a:r>
            <a:rPr lang="en-US" sz="1200">
              <a:effectLst/>
              <a:latin typeface="Calibri" panose="020F0502020204030204" pitchFamily="34" charset="0"/>
              <a:ea typeface="MS Mincho"/>
            </a:rPr>
            <a:t> worksheet for the relevant year and select either eligibility or compliance in row 1, column B. </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 </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Note: In the LEA MOE Calculator 1.4 Extended, the default for 2019–20 is set to the eligibility (budget) standard. To change it to compliance (expenditures), use the dropdown menu in cell B7 on the </a:t>
          </a:r>
          <a:r>
            <a:rPr lang="en-US" sz="1200" i="1">
              <a:effectLst/>
              <a:latin typeface="Calibri" panose="020F0502020204030204" pitchFamily="34" charset="0"/>
              <a:ea typeface="MS Mincho"/>
            </a:rPr>
            <a:t>Multi-Year MOE Summary </a:t>
          </a:r>
          <a:r>
            <a:rPr lang="en-US" sz="1200">
              <a:effectLst/>
              <a:latin typeface="Calibri" panose="020F0502020204030204" pitchFamily="34" charset="0"/>
              <a:ea typeface="MS Mincho"/>
            </a:rPr>
            <a:t>worksheet.</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Enter historical data, as needed, to include the most recent year when LEA MOE was met for each method (columns C–K, rows 3–7):</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Under Child Count (column C), enter the child count of students with disabilities for each year (as defined by 34 CFR §300.101–300.102). The numbers entered here will be used to automatically calculate the per capita amounts in columns H and J.</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Under Local Total Amount, and State and Local Total Amount (columns D and F, respectively), enter the LEA’s final expenditure amounts for each fiscal year. </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Per capita amounts in columns H and J will automatically calculate.</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For each method and year (in columns E, G, I, and K), select an MOE Compliance Result: “Met,” “Met with Exceptions or Adjustments,” or “Did Not Meet.” Select “Met as Baseline” for a new LEA. Note for LEA MOE Calculator v1.3: For FY 2010–11, all methods are preset to “Met as Baseline” because this is the baseline year.</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The worksheet will automatically calculate this information for the FYs in rows 8–12 in columns C–K, based on data entered in the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and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for those respective years. </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Columns L–Q:</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In addition, the Calculator enables users to collect and track information needed by the SEA to meet its reporting requirements, including Subgrant and Repayment Amounts, as needed (columns L–Q, rows 8–12). </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Under Amount of IDEA Part B, Section 611 and Section 619 Subgrant (columns L and M, respectively), enter the amounts of the Section 611 and Section 619 subgrants to the LEA.</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Total IDEA Part B Subgrant (column N) will automatically calculate the sum of the amounts entered in columns L and M.</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Repayment Amount (column O), using data entered in the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and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and summarized in the </a:t>
          </a:r>
          <a:r>
            <a:rPr lang="en-US" sz="1200" i="1">
              <a:effectLst/>
              <a:latin typeface="Calibri" panose="020F0502020204030204" pitchFamily="34" charset="0"/>
              <a:ea typeface="MS Mincho"/>
            </a:rPr>
            <a:t>MOE</a:t>
          </a:r>
          <a:r>
            <a:rPr lang="en-US" sz="1200">
              <a:effectLst/>
              <a:latin typeface="Calibri" panose="020F0502020204030204" pitchFamily="34" charset="0"/>
              <a:ea typeface="MS Mincho"/>
            </a:rPr>
            <a:t> worksheet, will calculate the amount to be repaid, which is: (a) the least of the amounts by which the LEA failed to maintain its level of expenditures by each of the four tests, or (b) the total amount of the LEA’s Part B Subgrant for that year — whichever is smaller. (Intermediary calculations of the shortfall for each method for each year are shown in columns V–X.)</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Under Date SEA/LEA Paid Amount (columns P and Q, respectively), enter the dates the SEA and/or LEA made repayments, if required.</a:t>
          </a:r>
          <a:endParaRPr lang="en-US" sz="1200">
            <a:effectLst/>
            <a:latin typeface="Times New Roman" panose="02020603050405020304" pitchFamily="18" charset="0"/>
            <a:ea typeface="MS Mincho"/>
          </a:endParaRPr>
        </a:p>
        <a:p>
          <a:pPr marL="0" marR="0">
            <a:spcBef>
              <a:spcPts val="1200"/>
            </a:spcBef>
            <a:spcAft>
              <a:spcPts val="1200"/>
            </a:spcAft>
          </a:pPr>
          <a:r>
            <a:rPr lang="en-US" sz="16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Amounts</a:t>
          </a:r>
          <a:r>
            <a:rPr lang="en-US" sz="16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Worksheets </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(Tabs 5, 8, 11, 14, and 17, Red)</a:t>
          </a:r>
          <a:endParaRPr lang="en-US" sz="13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1200"/>
            </a:spcBef>
            <a:spcAft>
              <a:spcPts val="1200"/>
            </a:spcAft>
          </a:pPr>
          <a:r>
            <a:rPr lang="en-US" sz="1200">
              <a:effectLst/>
              <a:latin typeface="Calibri" panose="020F0502020204030204" pitchFamily="34" charset="0"/>
              <a:ea typeface="MS Mincho"/>
            </a:rPr>
            <a:t>These are the input sheets to record the LEA’s annual fiscal effort. Two identical tables are used to record budgeted amounts for the eligibility standard and final expenditure amounts for the compliance standard. Amounts may be copied and pasted from one table to the other if the amounts do not change. Do not use the cut function, as using it may cause errors in the data calculations.</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Note that when entering data in the Eligibility Standard table, it is also necessary to enter the data for eligibility for the previous year in the corresponding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worksheet for that year in order for all automatic calculations to function properly.</a:t>
          </a:r>
          <a:endParaRPr lang="en-US" sz="1200">
            <a:effectLst/>
            <a:latin typeface="Times New Roman" panose="02020603050405020304" pitchFamily="18" charset="0"/>
            <a:ea typeface="MS Mincho"/>
          </a:endParaRPr>
        </a:p>
        <a:p>
          <a:pPr marL="0" marR="0">
            <a:spcBef>
              <a:spcPts val="1200"/>
            </a:spcBef>
            <a:spcAft>
              <a:spcPts val="1200"/>
            </a:spcAft>
          </a:pPr>
          <a:r>
            <a:rPr lang="en-US" sz="14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rPr>
            <a:t>Detailed directions for completing the worksheet for each year</a:t>
          </a:r>
          <a:endParaRPr lang="en-US" sz="12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1200"/>
            </a:spcBef>
            <a:spcAft>
              <a:spcPts val="1200"/>
            </a:spcAft>
          </a:pPr>
          <a:r>
            <a:rPr lang="en-US" sz="1200">
              <a:effectLst/>
              <a:latin typeface="Calibri" panose="020F0502020204030204" pitchFamily="34" charset="0"/>
              <a:ea typeface="MS Mincho"/>
            </a:rPr>
            <a:t>Child Count (row 1):</a:t>
          </a:r>
          <a:endParaRPr lang="en-US" sz="1200">
            <a:effectLst/>
            <a:latin typeface="Times New Roman" panose="02020603050405020304" pitchFamily="18" charset="0"/>
            <a:ea typeface="MS Mincho"/>
          </a:endParaRPr>
        </a:p>
        <a:p>
          <a:pPr marL="457200" marR="0" indent="-228600">
            <a:spcBef>
              <a:spcPts val="1200"/>
            </a:spcBef>
            <a:spcAft>
              <a:spcPts val="0"/>
            </a:spcAft>
          </a:pPr>
          <a:r>
            <a:rPr lang="en-US" sz="1200">
              <a:effectLst/>
              <a:latin typeface="Calibri" panose="020F0502020204030204" pitchFamily="34" charset="0"/>
              <a:ea typeface="Times New Roman" panose="02020603050405020304" pitchFamily="18" charset="0"/>
            </a:rPr>
            <a:t>Enter the Projected (column B) or Actual (column I) special education </a:t>
          </a:r>
          <a:r>
            <a:rPr lang="en-US" sz="800">
              <a:effectLst/>
              <a:latin typeface="Calibri" panose="020F0502020204030204" pitchFamily="34" charset="0"/>
              <a:ea typeface="MS Mincho"/>
            </a:rPr>
            <a:t>child count of children receiving services under IDEA.</a:t>
          </a:r>
          <a:r>
            <a:rPr lang="en-US" sz="1200">
              <a:effectLst/>
              <a:latin typeface="Calibri" panose="020F0502020204030204" pitchFamily="34" charset="0"/>
              <a:ea typeface="Times New Roman" panose="02020603050405020304" pitchFamily="18" charset="0"/>
            </a:rPr>
            <a:t> These numbers will be used for all per capita calculations on the </a:t>
          </a:r>
          <a:r>
            <a:rPr lang="en-US" sz="1200" i="1">
              <a:effectLst/>
              <a:latin typeface="Calibri" panose="020F0502020204030204" pitchFamily="34" charset="0"/>
              <a:ea typeface="Times New Roman" panose="02020603050405020304" pitchFamily="18" charset="0"/>
            </a:rPr>
            <a:t>Amounts</a:t>
          </a:r>
          <a:r>
            <a:rPr lang="en-US" sz="1200">
              <a:effectLst/>
              <a:latin typeface="Calibri" panose="020F0502020204030204" pitchFamily="34" charset="0"/>
              <a:ea typeface="Times New Roman" panose="02020603050405020304" pitchFamily="18" charset="0"/>
            </a:rPr>
            <a:t>, </a:t>
          </a:r>
          <a:r>
            <a:rPr lang="en-US" sz="1200" i="1">
              <a:effectLst/>
              <a:latin typeface="Calibri" panose="020F0502020204030204" pitchFamily="34" charset="0"/>
              <a:ea typeface="Times New Roman" panose="02020603050405020304" pitchFamily="18" charset="0"/>
            </a:rPr>
            <a:t>MOE</a:t>
          </a:r>
          <a:r>
            <a:rPr lang="en-US" sz="1200">
              <a:effectLst/>
              <a:latin typeface="Calibri" panose="020F0502020204030204" pitchFamily="34" charset="0"/>
              <a:ea typeface="Times New Roman" panose="02020603050405020304" pitchFamily="18" charset="0"/>
            </a:rPr>
            <a:t>, and </a:t>
          </a:r>
          <a:r>
            <a:rPr lang="en-US" sz="1200" i="1">
              <a:effectLst/>
              <a:latin typeface="Calibri" panose="020F0502020204030204" pitchFamily="34" charset="0"/>
              <a:ea typeface="Times New Roman" panose="02020603050405020304" pitchFamily="18" charset="0"/>
            </a:rPr>
            <a:t>Multi-Year Summary</a:t>
          </a:r>
          <a:r>
            <a:rPr lang="en-US" sz="1200">
              <a:effectLst/>
              <a:latin typeface="Calibri" panose="020F0502020204030204" pitchFamily="34" charset="0"/>
              <a:ea typeface="Times New Roman" panose="02020603050405020304" pitchFamily="18" charset="0"/>
            </a:rPr>
            <a:t> worksheets, and for Exception (b): Decrease in enrollment on the </a:t>
          </a:r>
          <a:r>
            <a:rPr lang="en-US" sz="1200" i="1">
              <a:effectLst/>
              <a:latin typeface="Calibri" panose="020F0502020204030204" pitchFamily="34" charset="0"/>
              <a:ea typeface="Times New Roman" panose="02020603050405020304" pitchFamily="18" charset="0"/>
            </a:rPr>
            <a:t>Exc &amp; Adj</a:t>
          </a:r>
          <a:r>
            <a:rPr lang="en-US" sz="1200">
              <a:effectLst/>
              <a:latin typeface="Calibri" panose="020F0502020204030204" pitchFamily="34" charset="0"/>
              <a:ea typeface="Times New Roman" panose="02020603050405020304" pitchFamily="18" charset="0"/>
            </a:rPr>
            <a:t> and </a:t>
          </a:r>
          <a:r>
            <a:rPr lang="en-US" sz="1200" i="1">
              <a:effectLst/>
              <a:latin typeface="Calibri" panose="020F0502020204030204" pitchFamily="34" charset="0"/>
              <a:ea typeface="Times New Roman" panose="02020603050405020304" pitchFamily="18" charset="0"/>
            </a:rPr>
            <a:t>MOE</a:t>
          </a:r>
          <a:r>
            <a:rPr lang="en-US" sz="1200">
              <a:effectLst/>
              <a:latin typeface="Calibri" panose="020F0502020204030204" pitchFamily="34" charset="0"/>
              <a:ea typeface="Times New Roman" panose="02020603050405020304" pitchFamily="18" charset="0"/>
            </a:rPr>
            <a:t> worksheets.</a:t>
          </a:r>
          <a:endParaRPr lang="en-US" sz="1200">
            <a:effectLst/>
            <a:latin typeface="Times New Roman" panose="02020603050405020304" pitchFamily="18" charset="0"/>
            <a:ea typeface="Times New Roman" panose="02020603050405020304" pitchFamily="18" charset="0"/>
          </a:endParaRPr>
        </a:p>
        <a:p>
          <a:pPr marL="0" marR="0">
            <a:spcBef>
              <a:spcPts val="1200"/>
            </a:spcBef>
            <a:spcAft>
              <a:spcPts val="1200"/>
            </a:spcAft>
          </a:pPr>
          <a:r>
            <a:rPr lang="en-US" sz="1200">
              <a:effectLst/>
              <a:latin typeface="Calibri" panose="020F0502020204030204" pitchFamily="34" charset="0"/>
              <a:ea typeface="MS Mincho"/>
            </a:rPr>
            <a:t>Eligibility Standard (Budgeted Amounts) and Compliance Standard (Final Expenditures) Tables:</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Note that if you indicated in the </a:t>
          </a:r>
          <a:r>
            <a:rPr lang="en-US" sz="1200" i="1">
              <a:effectLst/>
              <a:latin typeface="Calibri" panose="020F0502020204030204" pitchFamily="34" charset="0"/>
              <a:ea typeface="MS Mincho"/>
            </a:rPr>
            <a:t>Getting Started</a:t>
          </a:r>
          <a:r>
            <a:rPr lang="en-US" sz="1200">
              <a:effectLst/>
              <a:latin typeface="Calibri" panose="020F0502020204030204" pitchFamily="34" charset="0"/>
              <a:ea typeface="MS Mincho"/>
            </a:rPr>
            <a:t> worksheet that the LEA is unable to separate state and local funds, the local columns in these tables are not available for data entry. All funds must be entered into the State columns (E and/or L). If the SEA is completing this worksheet on behalf of its LEAs but cannot distinguish state from local funds, it must provide each LEA with the opportunity to demonstrate that it can meet MOE by any of the four methods, including the local-only methods. </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Under Object Description (columns A and H) and Code (columns B–C and I–J), enter available descriptions and codes for all local and state budget or expenditure items for the noted fiscal year. An Object Description describes the expenditure (e.g., teacher salaries and benefits, supplies, therapist contracts), and the Code references the billing code used by the LEA to track the funds. The headers for these columns are editable and can be customized based on the terminology used by your SEA or LEA. There are two Code columns to allow SEAs and LEAs flexibility in entering budget codes or other information.</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In the Local (column D) and State (column E) columns in the Eligibility Standard table and the Local (column K) and State (column L) columns in the Compliance Standard table, enter the corresponding budgeted amounts (columns D and E) and/or expended amounts (columns K and L) at the local (if possible) and state level for each object entered in column A or H. If an LEA cannot separately account for local and state funds, all funds should be entered in the State columns (columns E and L).</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The State and Local columns (columns F and M) are auto-calculated.</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The worksheet calculates Grand Totals (row 30) and Per Capita Amounts (row 31) for budgeted and expended amounts.</a:t>
          </a:r>
          <a:endParaRPr lang="en-US" sz="1200">
            <a:effectLst/>
            <a:latin typeface="Times New Roman" panose="02020603050405020304" pitchFamily="18" charset="0"/>
            <a:ea typeface="MS Mincho"/>
          </a:endParaRPr>
        </a:p>
        <a:p>
          <a:pPr marL="0" marR="0">
            <a:spcBef>
              <a:spcPts val="1200"/>
            </a:spcBef>
            <a:spcAft>
              <a:spcPts val="1200"/>
            </a:spcAft>
          </a:pPr>
          <a:r>
            <a:rPr lang="en-US" sz="16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MOE</a:t>
          </a:r>
          <a:r>
            <a:rPr lang="en-US" sz="16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Worksheets </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(Tabs 6, 9, 12, 15, and 18, Blue)</a:t>
          </a:r>
          <a:endParaRPr lang="en-US" sz="13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1200"/>
            </a:spcBef>
            <a:spcAft>
              <a:spcPts val="1200"/>
            </a:spcAft>
          </a:pPr>
          <a:r>
            <a:rPr lang="en-US" sz="1200">
              <a:effectLst/>
              <a:latin typeface="Calibri" panose="020F0502020204030204" pitchFamily="34" charset="0"/>
              <a:ea typeface="MS Mincho"/>
            </a:rPr>
            <a:t>These worksheets draw on the information entered in the </a:t>
          </a:r>
          <a:r>
            <a:rPr lang="en-US" sz="1200" i="1">
              <a:effectLst/>
              <a:latin typeface="Calibri" panose="020F0502020204030204" pitchFamily="34" charset="0"/>
              <a:ea typeface="MS Mincho"/>
            </a:rPr>
            <a:t>Getting Started</a:t>
          </a:r>
          <a:r>
            <a:rPr lang="en-US" sz="1200">
              <a:effectLst/>
              <a:latin typeface="Calibri" panose="020F0502020204030204" pitchFamily="34" charset="0"/>
              <a:ea typeface="MS Mincho"/>
            </a:rPr>
            <a:t>, </a:t>
          </a:r>
          <a:r>
            <a:rPr lang="en-US" sz="1200" i="1">
              <a:effectLst/>
              <a:latin typeface="Calibri" panose="020F0502020204030204" pitchFamily="34" charset="0"/>
              <a:ea typeface="MS Mincho"/>
            </a:rPr>
            <a:t>Multi-Year MOE Summary</a:t>
          </a:r>
          <a:r>
            <a:rPr lang="en-US" sz="1200">
              <a:effectLst/>
              <a:latin typeface="Calibri" panose="020F0502020204030204" pitchFamily="34" charset="0"/>
              <a:ea typeface="MS Mincho"/>
            </a:rPr>
            <a:t>,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and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to calculate whether the LEA MOE eligibility and compliance standards are met, and the difference between what has been budgeted or expended and what must be budgeted or expended to meet the standards, by each of the four methods.</a:t>
          </a:r>
          <a:endParaRPr lang="en-US" sz="1200">
            <a:effectLst/>
            <a:latin typeface="Times New Roman" panose="02020603050405020304" pitchFamily="18" charset="0"/>
            <a:ea typeface="MS Mincho"/>
          </a:endParaRPr>
        </a:p>
        <a:p>
          <a:pPr marL="0" marR="0">
            <a:spcBef>
              <a:spcPts val="0"/>
            </a:spcBef>
            <a:spcAft>
              <a:spcPts val="0"/>
            </a:spcAft>
          </a:pPr>
          <a:r>
            <a:rPr lang="en-US" sz="1200">
              <a:effectLst/>
              <a:latin typeface="Calibri" panose="020F0502020204030204" pitchFamily="34" charset="0"/>
              <a:ea typeface="MS Mincho"/>
            </a:rPr>
            <a:t>The tables on these sheets should be completed for each method unless the user indicated on the </a:t>
          </a:r>
          <a:r>
            <a:rPr lang="en-US" sz="1200" i="1">
              <a:effectLst/>
              <a:latin typeface="Calibri" panose="020F0502020204030204" pitchFamily="34" charset="0"/>
              <a:ea typeface="MS Mincho"/>
            </a:rPr>
            <a:t>Getting Started</a:t>
          </a:r>
          <a:r>
            <a:rPr lang="en-US" sz="1200">
              <a:effectLst/>
              <a:latin typeface="Calibri" panose="020F0502020204030204" pitchFamily="34" charset="0"/>
              <a:ea typeface="MS Mincho"/>
            </a:rPr>
            <a:t> worksheet that the LEA is unable to account separately for state and local funds, in which case the local methods (i.e., Method 1: Local Total and Method 3: Local Per Capita) for meeting the LEA MOE standards will not be displayed.</a:t>
          </a:r>
          <a:endParaRPr lang="en-US" sz="1200">
            <a:effectLst/>
            <a:latin typeface="Times New Roman" panose="02020603050405020304" pitchFamily="18" charset="0"/>
            <a:ea typeface="MS Mincho"/>
          </a:endParaRPr>
        </a:p>
        <a:p>
          <a:pPr marL="0" marR="0">
            <a:spcBef>
              <a:spcPts val="1200"/>
            </a:spcBef>
            <a:spcAft>
              <a:spcPts val="1200"/>
            </a:spcAft>
          </a:pPr>
          <a:r>
            <a:rPr lang="en-US" sz="14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rPr>
            <a:t>Detailed directions for completing the worksheet for each year</a:t>
          </a:r>
          <a:endParaRPr lang="en-US" sz="12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1200"/>
            </a:spcBef>
            <a:spcAft>
              <a:spcPts val="1200"/>
            </a:spcAft>
          </a:pPr>
          <a:r>
            <a:rPr lang="en-US" sz="1200">
              <a:effectLst/>
              <a:latin typeface="Calibri" panose="020F0502020204030204" pitchFamily="34" charset="0"/>
              <a:ea typeface="MS Mincho"/>
            </a:rPr>
            <a:t>Which standard do you want to measure? (row 1):</a:t>
          </a:r>
          <a:endParaRPr lang="en-US" sz="1200">
            <a:effectLst/>
            <a:latin typeface="Times New Roman" panose="02020603050405020304" pitchFamily="18" charset="0"/>
            <a:ea typeface="MS Mincho"/>
          </a:endParaRPr>
        </a:p>
        <a:p>
          <a:pPr marL="457200" marR="0" indent="-228600">
            <a:spcBef>
              <a:spcPts val="0"/>
            </a:spcBef>
            <a:spcAft>
              <a:spcPts val="0"/>
            </a:spcAft>
          </a:pPr>
          <a:r>
            <a:rPr lang="en-US" sz="1200">
              <a:effectLst/>
              <a:latin typeface="Calibri" panose="020F0502020204030204" pitchFamily="34" charset="0"/>
              <a:ea typeface="Times New Roman" panose="02020603050405020304" pitchFamily="18" charset="0"/>
            </a:rPr>
            <a:t>Select whether the compliance or eligibility standard is being measured. Select compliance if you have final expenditure data for that year.</a:t>
          </a:r>
          <a:endParaRPr lang="en-US" sz="1200">
            <a:effectLst/>
            <a:latin typeface="Times New Roman" panose="02020603050405020304" pitchFamily="18" charset="0"/>
            <a:ea typeface="Times New Roman" panose="02020603050405020304" pitchFamily="18" charset="0"/>
          </a:endParaRPr>
        </a:p>
        <a:p>
          <a:pPr marL="0" marR="0">
            <a:lnSpc>
              <a:spcPct val="107000"/>
            </a:lnSpc>
            <a:spcBef>
              <a:spcPts val="1200"/>
            </a:spcBef>
            <a:spcAft>
              <a:spcPts val="1200"/>
            </a:spcAft>
          </a:pPr>
          <a:r>
            <a:rPr lang="en-US" sz="1200">
              <a:effectLst/>
              <a:latin typeface="Calibri" panose="020F0502020204030204" pitchFamily="34" charset="0"/>
              <a:ea typeface="MS Mincho"/>
            </a:rPr>
            <a:t>Calculation tables (rows 3–11):</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The Calculation tables for each of the four methods are automatically filled and do not require user input.</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Comparison Year and Comparison Year Amount (rows 4 and 5) are determined by the most recent year in which the LEA met the LEA MOE compliance standard for each of the four methods. This information is obtained from the </a:t>
          </a:r>
          <a:r>
            <a:rPr lang="en-US" sz="1200" i="1">
              <a:effectLst/>
              <a:latin typeface="Calibri" panose="020F0502020204030204" pitchFamily="34" charset="0"/>
              <a:ea typeface="MS Mincho"/>
            </a:rPr>
            <a:t>Multi-Year MOE Summary</a:t>
          </a:r>
          <a:r>
            <a:rPr lang="en-US" sz="1200">
              <a:effectLst/>
              <a:latin typeface="Calibri" panose="020F0502020204030204" pitchFamily="34" charset="0"/>
              <a:ea typeface="MS Mincho"/>
            </a:rPr>
            <a:t> worksheet.</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Version 1.4 Extended only: If the LEA has not met the LEA MOE compliance standard for a particular method since 2015–16, rows 4 onwards in this worksheet will display #N/A for that method.</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Row 6 displays total amounts from the Grand Totals and Per Capita Amounts rows in the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worksheet for the correlating fiscal year.</a:t>
          </a:r>
          <a:endParaRPr lang="en-US" sz="1200">
            <a:effectLst/>
            <a:latin typeface="Times New Roman" panose="02020603050405020304" pitchFamily="18" charset="0"/>
            <a:ea typeface="MS Mincho"/>
          </a:endParaRPr>
        </a:p>
        <a:p>
          <a:pPr marL="342900" marR="0" lvl="0" indent="-342900">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Based on the data entered in the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and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and the comparison data in the </a:t>
          </a:r>
          <a:r>
            <a:rPr lang="en-US" sz="1200" i="1">
              <a:effectLst/>
              <a:latin typeface="Calibri" panose="020F0502020204030204" pitchFamily="34" charset="0"/>
              <a:ea typeface="MS Mincho"/>
            </a:rPr>
            <a:t>Multi-Year MOE Summary</a:t>
          </a:r>
          <a:r>
            <a:rPr lang="en-US" sz="1200">
              <a:effectLst/>
              <a:latin typeface="Calibri" panose="020F0502020204030204" pitchFamily="34" charset="0"/>
              <a:ea typeface="MS Mincho"/>
            </a:rPr>
            <a:t>, an LEA MOE result will appear in the MOE Result columns (row 6 in columns C, G, K, and O). If LEA MOE is not met based on the comparison of the current year’s budget or expenditure amounts to the amounts from the last year when LEA MOE was met (reduced, as appropriate, by exceptions and/or an MOE adjustment), the Initial Difference row (row 7) will show the initial difference between the two amounts.</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Rows 8–11 display Total Exceptions and Total Adjustment, along with Difference with Exceptions, and the Final Shortfall, based upon those exceptions and adjustment. LEA MOE Results are displayed in adjacent columns in rows 9 and 11. These values are calculated based on the Exceptions and Adjustment tables in rows 13–73. </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Exceptions and Adjustment tables (rows 13–73):</a:t>
          </a:r>
          <a:endParaRPr lang="en-US" sz="1200">
            <a:effectLst/>
            <a:latin typeface="Times New Roman" panose="02020603050405020304" pitchFamily="18" charset="0"/>
            <a:ea typeface="MS Mincho"/>
          </a:endParaRPr>
        </a:p>
        <a:p>
          <a:pPr marL="342900" marR="0" lvl="0" indent="-342900">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These tables summarize the exceptions and adjustment data entered on the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sheets for the current year and for previous years, when applicable.</a:t>
          </a:r>
          <a:endParaRPr lang="en-US" sz="1200">
            <a:effectLst/>
            <a:latin typeface="Times New Roman" panose="02020603050405020304" pitchFamily="18" charset="0"/>
            <a:ea typeface="MS Mincho"/>
          </a:endParaRPr>
        </a:p>
        <a:p>
          <a:pPr marL="0" marR="0">
            <a:spcBef>
              <a:spcPts val="1200"/>
            </a:spcBef>
            <a:spcAft>
              <a:spcPts val="1200"/>
            </a:spcAft>
          </a:pPr>
          <a:r>
            <a:rPr lang="en-US" sz="16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Exceptions &amp; Adjustment (Exc &amp; Adj)</a:t>
          </a:r>
          <a:r>
            <a:rPr lang="en-US" sz="16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Worksheets for Current and Previous Years </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(Tabs 7, 10, 13, 16, and 19–23, Orange)</a:t>
          </a:r>
          <a:endParaRPr lang="en-US" sz="13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1200"/>
            </a:spcBef>
            <a:spcAft>
              <a:spcPts val="1200"/>
            </a:spcAft>
          </a:pPr>
          <a:r>
            <a:rPr lang="en-US" sz="1200">
              <a:effectLst/>
              <a:latin typeface="Calibri" panose="020F0502020204030204" pitchFamily="34" charset="0"/>
              <a:ea typeface="MS Mincho"/>
            </a:rPr>
            <a:t>When reporting an LEA’s MOE, enter information on any relevant qualifying MOE exceptions or adjustment in the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which will auto-populate the correlating </a:t>
          </a:r>
          <a:r>
            <a:rPr lang="en-US" sz="1200" i="1">
              <a:effectLst/>
              <a:latin typeface="Calibri" panose="020F0502020204030204" pitchFamily="34" charset="0"/>
              <a:ea typeface="MS Mincho"/>
            </a:rPr>
            <a:t>MOE</a:t>
          </a:r>
          <a:r>
            <a:rPr lang="en-US" sz="1200">
              <a:effectLst/>
              <a:latin typeface="Calibri" panose="020F0502020204030204" pitchFamily="34" charset="0"/>
              <a:ea typeface="MS Mincho"/>
            </a:rPr>
            <a:t> worksheets. The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provide places for an LEA to document the five exceptions permitted by 34 CFR §300.204 and the MOE adjustment permitted by 34 CFR §300.205. If an LEA does not meet MOE requirements based on its budgeted amounts (eligibility) or final expenditures (compliance), enter information in the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to potentially meet MOE based on the exceptions or adjustment. Even an LEA that meets MOE by one or more methods should consider entering all exceptions and adjustment data, since this information may be helpful for future years to lower the amount needed to meet MOE.</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The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require only the final expenditure data for the earlier (historical) years. For those years, an LEA may simply enter summary information and total numbers and does not need to enter the same level of detail as for later (calculated) years. For the calculated years, the tables are duplicated for budgeted or projected reductions (to meet the eligibility standard) and actual reductions taken, based on final expenditures (to meet the compliance standard).</a:t>
          </a:r>
          <a:endParaRPr lang="en-US" sz="1200">
            <a:effectLst/>
            <a:latin typeface="Times New Roman" panose="02020603050405020304" pitchFamily="18" charset="0"/>
            <a:ea typeface="MS Mincho"/>
          </a:endParaRPr>
        </a:p>
        <a:p>
          <a:pPr marL="0" marR="0">
            <a:spcBef>
              <a:spcPts val="1200"/>
            </a:spcBef>
            <a:spcAft>
              <a:spcPts val="1200"/>
            </a:spcAft>
          </a:pPr>
          <a:r>
            <a:rPr lang="en-US" sz="14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rPr>
            <a:t>Detailed directions for completing the worksheet for each year</a:t>
          </a:r>
          <a:endParaRPr lang="en-US" sz="12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lnSpc>
              <a:spcPct val="107000"/>
            </a:lnSpc>
            <a:spcBef>
              <a:spcPts val="1200"/>
            </a:spcBef>
            <a:spcAft>
              <a:spcPts val="1200"/>
            </a:spcAft>
          </a:pPr>
          <a:r>
            <a:rPr lang="en-US" sz="1200">
              <a:effectLst/>
              <a:latin typeface="Calibri" panose="020F0502020204030204" pitchFamily="34" charset="0"/>
              <a:ea typeface="MS Mincho"/>
            </a:rPr>
            <a:t>Note: In the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for the calculated years, the data entry fields in the Eligibility Standard table and the Compliance Standard table are identical.</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Exception 34 CFR §300.204(a) [Voluntary departure] – The v</a:t>
          </a:r>
          <a:r>
            <a:rPr lang="en-US" sz="1200">
              <a:effectLst/>
              <a:latin typeface="Calibri" panose="020F0502020204030204" pitchFamily="34" charset="0"/>
              <a:ea typeface="Times New Roman" panose="02020603050405020304" pitchFamily="18" charset="0"/>
            </a:rPr>
            <a:t>oluntary departure, by retirement or otherwise, or departure for just cause, of special education or related services personnel</a:t>
          </a:r>
          <a:r>
            <a:rPr lang="en-US" sz="1200">
              <a:effectLst/>
              <a:latin typeface="Calibri" panose="020F0502020204030204" pitchFamily="34" charset="0"/>
              <a:ea typeface="MS Mincho"/>
            </a:rPr>
            <a:t>, rows 3–21:*</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Enter information about all departing personnel and replacement personnel, including amounts of salary and benefits paid from local, or state and local, funds.</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Exception 34 CFR §300.204(b) [Decrease in enrollment] – A decrease </a:t>
          </a:r>
          <a:r>
            <a:rPr lang="en-US" sz="1200">
              <a:effectLst/>
              <a:latin typeface="Calibri" panose="020F0502020204030204" pitchFamily="34" charset="0"/>
              <a:ea typeface="Times New Roman" panose="02020603050405020304" pitchFamily="18" charset="0"/>
            </a:rPr>
            <a:t>in the enrollment of children with disabilities</a:t>
          </a:r>
          <a:r>
            <a:rPr lang="en-US" sz="1200">
              <a:effectLst/>
              <a:latin typeface="Calibri" panose="020F0502020204030204" pitchFamily="34" charset="0"/>
              <a:ea typeface="MS Mincho"/>
            </a:rPr>
            <a:t>, rows 23–35:</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Option 1. If “No” was selected in the </a:t>
          </a:r>
          <a:r>
            <a:rPr lang="en-US" sz="1200" i="1">
              <a:effectLst/>
              <a:latin typeface="Calibri" panose="020F0502020204030204" pitchFamily="34" charset="0"/>
              <a:ea typeface="MS Mincho"/>
            </a:rPr>
            <a:t>Getting Started</a:t>
          </a:r>
          <a:r>
            <a:rPr lang="en-US" sz="1200">
              <a:effectLst/>
              <a:latin typeface="Calibri" panose="020F0502020204030204" pitchFamily="34" charset="0"/>
              <a:ea typeface="MS Mincho"/>
            </a:rPr>
            <a:t> worksheet to indicate the SEA or LEA would use its own method to calculate exception (b), enter the amounts for this exception in row 25, for each of the four methods (the per capita amount is not automatically calculated as it is elsewhere). The amounts must be based on a method that is allowed by the SEA and is justifiable and consistent with IDEA regulations.</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Option 2. If “Yes” was selected in the </a:t>
          </a:r>
          <a:r>
            <a:rPr lang="en-US" sz="1200" i="1">
              <a:effectLst/>
              <a:latin typeface="Calibri" panose="020F0502020204030204" pitchFamily="34" charset="0"/>
              <a:ea typeface="MS Mincho"/>
            </a:rPr>
            <a:t>Getting Started</a:t>
          </a:r>
          <a:r>
            <a:rPr lang="en-US" sz="1200">
              <a:effectLst/>
              <a:latin typeface="Calibri" panose="020F0502020204030204" pitchFamily="34" charset="0"/>
              <a:ea typeface="MS Mincho"/>
            </a:rPr>
            <a:t> worksheet to indicate the SEA or LEA would not use its own method to calculate exception (b), the worksheet will auto-calculate the exception (b) amount based on the child count data entered in the </a:t>
          </a:r>
          <a:r>
            <a:rPr lang="en-US" sz="1200" i="1">
              <a:effectLst/>
              <a:latin typeface="Calibri" panose="020F0502020204030204" pitchFamily="34" charset="0"/>
              <a:ea typeface="MS Mincho"/>
            </a:rPr>
            <a:t>Multi-Year MOE Summary </a:t>
          </a:r>
          <a:r>
            <a:rPr lang="en-US" sz="1200">
              <a:effectLst/>
              <a:latin typeface="Calibri" panose="020F0502020204030204" pitchFamily="34" charset="0"/>
              <a:ea typeface="MS Mincho"/>
            </a:rPr>
            <a:t>and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worksheets. For this exception only, the worksheet shows how the exception applies differently to the Local (column B) and State and Local (column C) methods.</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Exception 34 CFR </a:t>
          </a:r>
          <a:r>
            <a:rPr lang="en-US" sz="1200">
              <a:effectLst/>
              <a:latin typeface="Calibri" panose="020F0502020204030204" pitchFamily="34" charset="0"/>
              <a:ea typeface="Calibri" panose="020F0502020204030204" pitchFamily="34" charset="0"/>
            </a:rPr>
            <a:t>§</a:t>
          </a:r>
          <a:r>
            <a:rPr lang="en-US" sz="1200">
              <a:effectLst/>
              <a:latin typeface="Calibri" panose="020F0502020204030204" pitchFamily="34" charset="0"/>
              <a:ea typeface="MS Mincho"/>
            </a:rPr>
            <a:t>300.204(c) [</a:t>
          </a:r>
          <a:r>
            <a:rPr lang="en-US" sz="1200">
              <a:effectLst/>
              <a:latin typeface="Calibri" panose="020F0502020204030204" pitchFamily="34" charset="0"/>
              <a:ea typeface="Times New Roman" panose="02020603050405020304" pitchFamily="18" charset="0"/>
            </a:rPr>
            <a:t>Exceptionally costly program]</a:t>
          </a:r>
          <a:r>
            <a:rPr lang="en-US" sz="1200">
              <a:effectLst/>
              <a:latin typeface="Calibri" panose="020F0502020204030204" pitchFamily="34" charset="0"/>
              <a:ea typeface="MS Mincho"/>
            </a:rPr>
            <a:t> – The </a:t>
          </a:r>
          <a:r>
            <a:rPr lang="en-US" sz="1200">
              <a:effectLst/>
              <a:latin typeface="Calibri" panose="020F0502020204030204" pitchFamily="34" charset="0"/>
              <a:ea typeface="Times New Roman" panose="02020603050405020304" pitchFamily="18" charset="0"/>
            </a:rPr>
            <a:t>termination of the obligation of the agency, consistent with this part, to provide a program of special education to a particular child with a disability that is an exceptionally costly program, as determined by the SEA, because the child: (1) has left the jurisdiction of the agency; (2) has reached the age at which the obligation of the agency to provide free and appropriate education to the child has terminated; or (3) no longer needs the program of special education</a:t>
          </a:r>
          <a:r>
            <a:rPr lang="en-US" sz="1200">
              <a:effectLst/>
              <a:latin typeface="Calibri" panose="020F0502020204030204" pitchFamily="34" charset="0"/>
              <a:ea typeface="MS Mincho"/>
            </a:rPr>
            <a:t>, rows 37–46:</a:t>
          </a:r>
          <a:endParaRPr lang="en-US" sz="1200">
            <a:effectLst/>
            <a:latin typeface="Times New Roman" panose="02020603050405020304" pitchFamily="18" charset="0"/>
            <a:ea typeface="MS Mincho"/>
          </a:endParaRPr>
        </a:p>
        <a:p>
          <a:pPr marL="342900" marR="0" lvl="0" indent="-342900">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Enter a Student Identifier; the Reason for the termination of the obligation of the agency to provide special education; and local, or state and local, expenditures for each child with a disability requiring an exceptionally costly program.</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Exception 34 CFR </a:t>
          </a:r>
          <a:r>
            <a:rPr lang="en-US" sz="1200">
              <a:effectLst/>
              <a:latin typeface="Calibri" panose="020F0502020204030204" pitchFamily="34" charset="0"/>
              <a:ea typeface="Calibri" panose="020F0502020204030204" pitchFamily="34" charset="0"/>
            </a:rPr>
            <a:t>§</a:t>
          </a:r>
          <a:r>
            <a:rPr lang="en-US" sz="1200">
              <a:effectLst/>
              <a:latin typeface="Calibri" panose="020F0502020204030204" pitchFamily="34" charset="0"/>
              <a:ea typeface="MS Mincho"/>
            </a:rPr>
            <a:t>300.204(d) [Long-term purchases] – The termination of costly expenditures for long-term purchases, such as the acquisition of equipment or the construction of school facilities, rows 48–56:</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Enter a description for each costly expenditure for a long-term purchase that has terminated, and provide local, or state and local, expenditures in the final year of purchase.</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Exception 34 CFR </a:t>
          </a:r>
          <a:r>
            <a:rPr lang="en-US" sz="1200">
              <a:effectLst/>
              <a:latin typeface="Calibri" panose="020F0502020204030204" pitchFamily="34" charset="0"/>
              <a:ea typeface="Calibri" panose="020F0502020204030204" pitchFamily="34" charset="0"/>
            </a:rPr>
            <a:t>§</a:t>
          </a:r>
          <a:r>
            <a:rPr lang="en-US" sz="1200">
              <a:effectLst/>
              <a:latin typeface="Calibri" panose="020F0502020204030204" pitchFamily="34" charset="0"/>
              <a:ea typeface="MS Mincho"/>
            </a:rPr>
            <a:t>300.204(e) [SEA high cost fund] – The assumption of cost by the high cost fund operated by the SEA under 34 CFR §300.704(c), rows 58–66:</a:t>
          </a:r>
          <a:endParaRPr lang="en-US" sz="1200">
            <a:effectLst/>
            <a:latin typeface="Times New Roman" panose="02020603050405020304" pitchFamily="18" charset="0"/>
            <a:ea typeface="MS Mincho"/>
          </a:endParaRPr>
        </a:p>
        <a:p>
          <a:pPr marL="457200" marR="0" indent="-228600">
            <a:lnSpc>
              <a:spcPct val="107000"/>
            </a:lnSpc>
            <a:spcBef>
              <a:spcPts val="0"/>
            </a:spcBef>
            <a:spcAft>
              <a:spcPts val="0"/>
            </a:spcAft>
          </a:pPr>
          <a:r>
            <a:rPr lang="en-US" sz="1200">
              <a:effectLst/>
              <a:latin typeface="Calibri" panose="020F0502020204030204" pitchFamily="34" charset="0"/>
              <a:ea typeface="Times New Roman" panose="02020603050405020304" pitchFamily="18" charset="0"/>
            </a:rPr>
            <a:t>For each year for which the user selected “Yes” in the </a:t>
          </a:r>
          <a:r>
            <a:rPr lang="en-US" sz="1200" i="1">
              <a:effectLst/>
              <a:latin typeface="Calibri" panose="020F0502020204030204" pitchFamily="34" charset="0"/>
              <a:ea typeface="Times New Roman" panose="02020603050405020304" pitchFamily="18" charset="0"/>
            </a:rPr>
            <a:t>Getting Started</a:t>
          </a:r>
          <a:r>
            <a:rPr lang="en-US" sz="1200">
              <a:effectLst/>
              <a:latin typeface="Calibri" panose="020F0502020204030204" pitchFamily="34" charset="0"/>
              <a:ea typeface="Times New Roman" panose="02020603050405020304" pitchFamily="18" charset="0"/>
            </a:rPr>
            <a:t> worksheet to indicate that the SEA operated</a:t>
          </a:r>
          <a:r>
            <a:rPr lang="en-US" sz="1200">
              <a:solidFill>
                <a:srgbClr val="000000"/>
              </a:solidFill>
              <a:effectLst/>
              <a:latin typeface="Calibri" panose="020F0502020204030204" pitchFamily="34" charset="0"/>
              <a:ea typeface="Times New Roman" panose="02020603050405020304" pitchFamily="18" charset="0"/>
            </a:rPr>
            <a:t> a high cost fund under §300.704(c), this exception will be available for data entry.</a:t>
          </a:r>
          <a:endParaRPr lang="en-US" sz="1200">
            <a:effectLst/>
            <a:latin typeface="Times New Roman" panose="02020603050405020304" pitchFamily="18" charset="0"/>
            <a:ea typeface="Times New Roman" panose="02020603050405020304" pitchFamily="18" charset="0"/>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Enter a student identifier and the total cost assumed by the SEA for each student for whom the SEA assumed (or is projected to assume) costs in a given year.</a:t>
          </a:r>
          <a:endParaRPr lang="en-US" sz="1200">
            <a:effectLst/>
            <a:latin typeface="Times New Roman" panose="02020603050405020304" pitchFamily="18" charset="0"/>
            <a:ea typeface="MS Mincho"/>
          </a:endParaRPr>
        </a:p>
        <a:p>
          <a:pPr marL="0" marR="0">
            <a:spcBef>
              <a:spcPts val="0"/>
            </a:spcBef>
            <a:spcAft>
              <a:spcPts val="0"/>
            </a:spcAft>
          </a:pPr>
          <a:r>
            <a:rPr lang="en-US" sz="1200">
              <a:effectLst/>
              <a:latin typeface="Calibri" panose="020F0502020204030204" pitchFamily="34" charset="0"/>
              <a:ea typeface="MS Mincho"/>
            </a:rPr>
            <a:t>If the rows provided in these tables for the exceptions are not sufficient, include a summary in the provided rows (e.g., a total of Salary and Benefits for all departing personnel for exception (a) [Voluntary departure]) and maintain the appropriate additional documentation separately.</a:t>
          </a:r>
          <a:endParaRPr lang="en-US" sz="1200">
            <a:effectLst/>
            <a:latin typeface="Times New Roman" panose="02020603050405020304" pitchFamily="18" charset="0"/>
            <a:ea typeface="MS Mincho"/>
          </a:endParaRPr>
        </a:p>
        <a:p>
          <a:pPr marL="0" marR="0">
            <a:lnSpc>
              <a:spcPct val="107000"/>
            </a:lnSpc>
            <a:spcBef>
              <a:spcPts val="1200"/>
            </a:spcBef>
            <a:spcAft>
              <a:spcPts val="1200"/>
            </a:spcAft>
          </a:pPr>
          <a:r>
            <a:rPr lang="en-US" sz="1200">
              <a:effectLst/>
              <a:latin typeface="Calibri" panose="020F0502020204030204" pitchFamily="34" charset="0"/>
              <a:ea typeface="MS Mincho"/>
            </a:rPr>
            <a:t>Adjustment, rows 68–70:</a:t>
          </a:r>
          <a:endParaRPr lang="en-US" sz="1200">
            <a:effectLst/>
            <a:latin typeface="Times New Roman" panose="02020603050405020304" pitchFamily="18" charset="0"/>
            <a:ea typeface="MS Mincho"/>
          </a:endParaRPr>
        </a:p>
        <a:p>
          <a:pPr marL="457200" marR="0" indent="-228600">
            <a:lnSpc>
              <a:spcPct val="107000"/>
            </a:lnSpc>
            <a:spcBef>
              <a:spcPts val="0"/>
            </a:spcBef>
            <a:spcAft>
              <a:spcPts val="0"/>
            </a:spcAft>
          </a:pPr>
          <a:r>
            <a:rPr lang="en-US" sz="1200">
              <a:effectLst/>
              <a:latin typeface="Calibri" panose="020F0502020204030204" pitchFamily="34" charset="0"/>
              <a:ea typeface="Times New Roman" panose="02020603050405020304" pitchFamily="18" charset="0"/>
            </a:rPr>
            <a:t>If an LEA intends to take an MOE adjustment, use the </a:t>
          </a:r>
          <a:r>
            <a:rPr lang="en-US" sz="1200" i="1">
              <a:effectLst/>
              <a:latin typeface="Calibri" panose="020F0502020204030204" pitchFamily="34" charset="0"/>
              <a:ea typeface="Times New Roman" panose="02020603050405020304" pitchFamily="18" charset="0"/>
            </a:rPr>
            <a:t>IDEA</a:t>
          </a:r>
          <a:r>
            <a:rPr lang="en-US" sz="1200">
              <a:effectLst/>
              <a:latin typeface="Calibri" panose="020F0502020204030204" pitchFamily="34" charset="0"/>
              <a:ea typeface="Times New Roman" panose="02020603050405020304" pitchFamily="18" charset="0"/>
            </a:rPr>
            <a:t> Data Center’s MOE Reduction Eligibility Decision Tree (</a:t>
          </a:r>
          <a:r>
            <a:rPr lang="en-US" sz="1200" u="sng">
              <a:solidFill>
                <a:srgbClr val="0000FF"/>
              </a:solidFill>
              <a:effectLst/>
              <a:latin typeface="Calibri" panose="020F0502020204030204" pitchFamily="34" charset="0"/>
              <a:ea typeface="Times New Roman" panose="02020603050405020304" pitchFamily="18" charset="0"/>
              <a:hlinkClick xmlns:r="http://schemas.openxmlformats.org/officeDocument/2006/relationships" r:id=""/>
            </a:rPr>
            <a:t>https://ideadata.org/resources/resource/1495/maintenance-of-effort-moe-reduction-eligibility-decision-tree</a:t>
          </a:r>
          <a:r>
            <a:rPr lang="en-US" sz="1200">
              <a:effectLst/>
              <a:latin typeface="Calibri" panose="020F0502020204030204" pitchFamily="34" charset="0"/>
              <a:ea typeface="Times New Roman" panose="02020603050405020304" pitchFamily="18" charset="0"/>
            </a:rPr>
            <a:t>) and Worksheets (</a:t>
          </a:r>
          <a:r>
            <a:rPr lang="en-US" sz="1200" u="sng">
              <a:solidFill>
                <a:srgbClr val="0000FF"/>
              </a:solidFill>
              <a:effectLst/>
              <a:latin typeface="Calibri" panose="020F0502020204030204" pitchFamily="34" charset="0"/>
              <a:ea typeface="Times New Roman" panose="02020603050405020304" pitchFamily="18" charset="0"/>
              <a:hlinkClick xmlns:r="http://schemas.openxmlformats.org/officeDocument/2006/relationships" r:id=""/>
            </a:rPr>
            <a:t>https://ideadata.org/resources/resource/1496/maintenance-of-effort-moe-reduction-eligibility-worksheets</a:t>
          </a:r>
          <a:r>
            <a:rPr lang="en-US" sz="1200">
              <a:effectLst/>
              <a:latin typeface="Calibri" panose="020F0502020204030204" pitchFamily="34" charset="0"/>
              <a:ea typeface="Times New Roman" panose="02020603050405020304" pitchFamily="18" charset="0"/>
            </a:rPr>
            <a:t>) to determine if the LEA is eligible, and the amount available for an adjustment.</a:t>
          </a:r>
          <a:endParaRPr lang="en-US" sz="1200">
            <a:effectLst/>
            <a:latin typeface="Times New Roman" panose="02020603050405020304" pitchFamily="18" charset="0"/>
            <a:ea typeface="Times New Roman" panose="02020603050405020304" pitchFamily="18" charset="0"/>
          </a:endParaRPr>
        </a:p>
        <a:p>
          <a:pPr marL="457200" marR="0" indent="-228600">
            <a:lnSpc>
              <a:spcPct val="107000"/>
            </a:lnSpc>
            <a:spcBef>
              <a:spcPts val="0"/>
            </a:spcBef>
            <a:spcAft>
              <a:spcPts val="0"/>
            </a:spcAft>
          </a:pPr>
          <a:r>
            <a:rPr lang="en-US" sz="1200">
              <a:effectLst/>
              <a:latin typeface="Calibri" panose="020F0502020204030204" pitchFamily="34" charset="0"/>
              <a:ea typeface="Times New Roman" panose="02020603050405020304" pitchFamily="18" charset="0"/>
            </a:rPr>
            <a:t>Enter the amount, up to the total available adjustment, projected or taken in row 70.</a:t>
          </a:r>
          <a:endParaRPr lang="en-US" sz="1200">
            <a:effectLst/>
            <a:latin typeface="Times New Roman" panose="02020603050405020304" pitchFamily="18" charset="0"/>
            <a:ea typeface="Times New Roman" panose="02020603050405020304" pitchFamily="18" charset="0"/>
          </a:endParaRPr>
        </a:p>
        <a:p>
          <a:pPr marL="0" marR="0">
            <a:spcBef>
              <a:spcPts val="1200"/>
            </a:spcBef>
            <a:spcAft>
              <a:spcPts val="1200"/>
            </a:spcAft>
          </a:pPr>
          <a:r>
            <a:rPr lang="en-US" sz="16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LEA or SEA Worksheet</a:t>
          </a:r>
          <a:r>
            <a:rPr lang="en-US" sz="16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 24, Green)</a:t>
          </a:r>
          <a:endParaRPr lang="en-US" sz="13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1200"/>
            </a:spcBef>
            <a:spcAft>
              <a:spcPts val="1200"/>
            </a:spcAft>
          </a:pPr>
          <a:r>
            <a:rPr lang="en-US" sz="1200">
              <a:effectLst/>
              <a:latin typeface="Calibri" panose="020F0502020204030204" pitchFamily="34" charset="0"/>
              <a:ea typeface="MS Mincho"/>
            </a:rPr>
            <a:t>The final tab in the Calculator is a blank worksheet that the LEA or SEA can use as needed. Possible uses include:</a:t>
          </a:r>
          <a:endParaRPr lang="en-US" sz="1200">
            <a:effectLst/>
            <a:latin typeface="Times New Roman" panose="02020603050405020304" pitchFamily="18" charset="0"/>
            <a:ea typeface="MS Mincho"/>
          </a:endParaRPr>
        </a:p>
        <a:p>
          <a:pPr marL="457200" marR="0" indent="-228600">
            <a:lnSpc>
              <a:spcPct val="107000"/>
            </a:lnSpc>
            <a:spcBef>
              <a:spcPts val="0"/>
            </a:spcBef>
            <a:spcAft>
              <a:spcPts val="0"/>
            </a:spcAft>
          </a:pPr>
          <a:r>
            <a:rPr lang="en-US" sz="1200">
              <a:effectLst/>
              <a:latin typeface="Calibri" panose="020F0502020204030204" pitchFamily="34" charset="0"/>
              <a:ea typeface="Times New Roman" panose="02020603050405020304" pitchFamily="18" charset="0"/>
            </a:rPr>
            <a:t>Notes related to the LEA MOE calculations</a:t>
          </a:r>
          <a:r>
            <a:rPr lang="en-US" sz="1200">
              <a:solidFill>
                <a:srgbClr val="000000"/>
              </a:solidFill>
              <a:effectLst/>
              <a:latin typeface="Calibri" panose="020F0502020204030204" pitchFamily="34" charset="0"/>
              <a:ea typeface="Times New Roman" panose="02020603050405020304" pitchFamily="18" charset="0"/>
            </a:rPr>
            <a:t>.</a:t>
          </a:r>
          <a:endParaRPr lang="en-US" sz="1200">
            <a:effectLst/>
            <a:latin typeface="Times New Roman" panose="02020603050405020304" pitchFamily="18" charset="0"/>
            <a:ea typeface="Times New Roman" panose="02020603050405020304" pitchFamily="18" charset="0"/>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Calculations for the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worksheets.</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Calculations for the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worksheets, including SEA or LEA calculations for Exception (b): Decrease in enrollment, if you choose not to have it auto-calculated.</a:t>
          </a:r>
          <a:endParaRPr lang="en-US" sz="1200">
            <a:effectLst/>
            <a:latin typeface="Times New Roman" panose="02020603050405020304" pitchFamily="18" charset="0"/>
            <a:ea typeface="MS Mincho"/>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200">
              <a:effectLst/>
              <a:latin typeface="Calibri" panose="020F0502020204030204" pitchFamily="34" charset="0"/>
              <a:ea typeface="MS Mincho"/>
            </a:rPr>
            <a:t>Historical LEA MOE data for the </a:t>
          </a:r>
          <a:r>
            <a:rPr lang="en-US" sz="1200" i="1">
              <a:effectLst/>
              <a:latin typeface="Calibri" panose="020F0502020204030204" pitchFamily="34" charset="0"/>
              <a:ea typeface="MS Mincho"/>
            </a:rPr>
            <a:t>Multi-Year MOE Summary</a:t>
          </a:r>
          <a:r>
            <a:rPr lang="en-US" sz="1200">
              <a:effectLst/>
              <a:latin typeface="Calibri" panose="020F0502020204030204" pitchFamily="34" charset="0"/>
              <a:ea typeface="MS Mincho"/>
            </a:rPr>
            <a:t> worksheet.</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You can create a link to this worksheet in any shaded cell on the </a:t>
          </a:r>
          <a:r>
            <a:rPr lang="en-US" sz="1200" i="1">
              <a:effectLst/>
              <a:latin typeface="Calibri" panose="020F0502020204030204" pitchFamily="34" charset="0"/>
              <a:ea typeface="MS Mincho"/>
            </a:rPr>
            <a:t>Amounts</a:t>
          </a:r>
          <a:r>
            <a:rPr lang="en-US" sz="1200">
              <a:effectLst/>
              <a:latin typeface="Calibri" panose="020F0502020204030204" pitchFamily="34" charset="0"/>
              <a:ea typeface="MS Mincho"/>
            </a:rPr>
            <a:t>, </a:t>
          </a:r>
          <a:r>
            <a:rPr lang="en-US" sz="1200" i="1">
              <a:effectLst/>
              <a:latin typeface="Calibri" panose="020F0502020204030204" pitchFamily="34" charset="0"/>
              <a:ea typeface="MS Mincho"/>
            </a:rPr>
            <a:t>Exc &amp; Adj</a:t>
          </a:r>
          <a:r>
            <a:rPr lang="en-US" sz="1200">
              <a:effectLst/>
              <a:latin typeface="Calibri" panose="020F0502020204030204" pitchFamily="34" charset="0"/>
              <a:ea typeface="MS Mincho"/>
            </a:rPr>
            <a:t>, or </a:t>
          </a:r>
          <a:r>
            <a:rPr lang="en-US" sz="1200" i="1">
              <a:effectLst/>
              <a:latin typeface="Calibri" panose="020F0502020204030204" pitchFamily="34" charset="0"/>
              <a:ea typeface="MS Mincho"/>
            </a:rPr>
            <a:t>Multi-Year MOE Summary</a:t>
          </a:r>
          <a:r>
            <a:rPr lang="en-US" sz="1200">
              <a:effectLst/>
              <a:latin typeface="Calibri" panose="020F0502020204030204" pitchFamily="34" charset="0"/>
              <a:ea typeface="MS Mincho"/>
            </a:rPr>
            <a:t> worksheets.</a:t>
          </a:r>
          <a:endParaRPr lang="en-US" sz="1200">
            <a:effectLst/>
            <a:latin typeface="Times New Roman" panose="02020603050405020304" pitchFamily="18" charset="0"/>
            <a:ea typeface="MS Mincho"/>
          </a:endParaRPr>
        </a:p>
        <a:p>
          <a:pPr marL="0" marR="0">
            <a:spcBef>
              <a:spcPts val="1200"/>
            </a:spcBef>
            <a:spcAft>
              <a:spcPts val="1200"/>
            </a:spcAft>
          </a:pPr>
          <a:r>
            <a:rPr lang="en-US" sz="1200" b="1">
              <a:effectLst/>
              <a:latin typeface="Calibri" panose="020F0502020204030204" pitchFamily="34" charset="0"/>
              <a:ea typeface="MS Mincho"/>
            </a:rPr>
            <a:t>Acknowledgments</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Many CIFR staff contributed to this work. Sanay Abraham and Laura Johnson led the development, with contributions from Sara Doutre, Mari Shikuzawa, and Steven Smith. Tom Munk was lead reviewer and Sanjay Pardanani was production coordinator. CIFR co-directors Cecelia Dodge, Jenifer Harr-Robins, and Dave Phillips guided its development.</a:t>
          </a:r>
          <a:endParaRPr lang="en-US" sz="1200">
            <a:effectLst/>
            <a:latin typeface="Times New Roman" panose="02020603050405020304" pitchFamily="18" charset="0"/>
            <a:ea typeface="MS Mincho"/>
          </a:endParaRPr>
        </a:p>
        <a:p>
          <a:pPr marL="0" marR="0">
            <a:spcBef>
              <a:spcPts val="1200"/>
            </a:spcBef>
            <a:spcAft>
              <a:spcPts val="1200"/>
            </a:spcAft>
          </a:pPr>
          <a:r>
            <a:rPr lang="en-US" sz="1200">
              <a:effectLst/>
              <a:latin typeface="Calibri" panose="020F0502020204030204" pitchFamily="34" charset="0"/>
              <a:ea typeface="MS Mincho"/>
            </a:rPr>
            <a:t>Suggested citation: Center for IDEA Fiscal Reporting. (2019). </a:t>
          </a:r>
          <a:r>
            <a:rPr lang="en-US" sz="1200" i="1">
              <a:effectLst/>
              <a:latin typeface="Calibri" panose="020F0502020204030204" pitchFamily="34" charset="0"/>
              <a:ea typeface="MS Mincho"/>
            </a:rPr>
            <a:t>Local educational agency maintenance of effort calculator</a:t>
          </a:r>
          <a:r>
            <a:rPr lang="en-US" sz="1200">
              <a:effectLst/>
              <a:latin typeface="Calibri" panose="020F0502020204030204" pitchFamily="34" charset="0"/>
              <a:ea typeface="MS Mincho"/>
            </a:rPr>
            <a:t> </a:t>
          </a:r>
          <a:r>
            <a:rPr lang="en-US" sz="1200" i="1">
              <a:effectLst/>
              <a:latin typeface="Calibri" panose="020F0502020204030204" pitchFamily="34" charset="0"/>
              <a:ea typeface="MS Mincho"/>
            </a:rPr>
            <a:t>v1.4 extended</a:t>
          </a:r>
          <a:r>
            <a:rPr lang="en-US" sz="1200">
              <a:effectLst/>
              <a:latin typeface="Calibri" panose="020F0502020204030204" pitchFamily="34" charset="0"/>
              <a:ea typeface="MS Mincho"/>
            </a:rPr>
            <a:t>. San Francisco, CA: WestEd.</a:t>
          </a:r>
          <a:endParaRPr lang="en-US" sz="1200">
            <a:effectLst/>
            <a:latin typeface="Times New Roman" panose="02020603050405020304" pitchFamily="18" charset="0"/>
            <a:ea typeface="MS Mincho"/>
          </a:endParaRPr>
        </a:p>
        <a:p>
          <a:pPr marL="0" marR="0">
            <a:spcBef>
              <a:spcPts val="0"/>
            </a:spcBef>
            <a:spcAft>
              <a:spcPts val="0"/>
            </a:spcAft>
          </a:pPr>
          <a:r>
            <a:rPr lang="en-US" sz="900">
              <a:solidFill>
                <a:srgbClr val="000000"/>
              </a:solidFill>
              <a:effectLst/>
              <a:latin typeface="Calibri" panose="020F0502020204030204" pitchFamily="34" charset="0"/>
              <a:ea typeface="MS Mincho"/>
            </a:rPr>
            <a:t>The Center for IDEA Fiscal Reporting helps states improve their capacity to report special education fiscal data. The center is a partnership among WestEd, American Institutes for Research (AIR), Technical Assistance for Excellence in Special Education (TAESE) at Utah State University, and Westat. </a:t>
          </a:r>
          <a:endParaRPr lang="en-US" sz="1200">
            <a:solidFill>
              <a:srgbClr val="000000"/>
            </a:solidFill>
            <a:effectLst/>
            <a:latin typeface="Calibri" panose="020F0502020204030204" pitchFamily="34" charset="0"/>
            <a:ea typeface="MS Mincho"/>
          </a:endParaRPr>
        </a:p>
        <a:p>
          <a:pPr marL="0" marR="0">
            <a:spcBef>
              <a:spcPts val="0"/>
            </a:spcBef>
            <a:spcAft>
              <a:spcPts val="0"/>
            </a:spcAft>
          </a:pPr>
          <a:r>
            <a:rPr lang="en-US" sz="900">
              <a:solidFill>
                <a:srgbClr val="000000"/>
              </a:solidFill>
              <a:effectLst/>
              <a:latin typeface="Calibri" panose="020F0502020204030204" pitchFamily="34" charset="0"/>
              <a:ea typeface="MS Mincho"/>
            </a:rPr>
            <a:t> </a:t>
          </a:r>
          <a:endParaRPr lang="en-US" sz="1200">
            <a:solidFill>
              <a:srgbClr val="000000"/>
            </a:solidFill>
            <a:effectLst/>
            <a:latin typeface="Calibri" panose="020F0502020204030204" pitchFamily="34" charset="0"/>
            <a:ea typeface="MS Mincho"/>
          </a:endParaRPr>
        </a:p>
        <a:p>
          <a:pPr marL="0" marR="0">
            <a:spcBef>
              <a:spcPts val="0"/>
            </a:spcBef>
            <a:spcAft>
              <a:spcPts val="0"/>
            </a:spcAft>
          </a:pPr>
          <a:r>
            <a:rPr lang="en-US" sz="900" i="1">
              <a:effectLst/>
              <a:latin typeface="+mn-lt"/>
              <a:ea typeface="MS Mincho"/>
            </a:rPr>
            <a:t>The contents of this document were developed under a grant from the U.S. Department of Education, #H373F140001. However, these contents do not necessarily represent the policy of the U.S. Department of Education, and you should not assume endorsement by the Federal Government. Project Officers: Jennifer Finch and Charles Kniseley, December 2019.</a:t>
          </a:r>
          <a:endParaRPr lang="en-US" sz="1200">
            <a:effectLst/>
            <a:latin typeface="+mn-lt"/>
            <a:ea typeface="MS Mincho"/>
          </a:endParaRPr>
        </a:p>
        <a:p>
          <a:pPr marL="0" marR="0">
            <a:spcBef>
              <a:spcPts val="0"/>
            </a:spcBef>
            <a:spcAft>
              <a:spcPts val="0"/>
            </a:spcAft>
          </a:pPr>
          <a:endParaRPr lang="en-US" sz="1000">
            <a:effectLst/>
            <a:latin typeface="Calibri" panose="020F0502020204030204" pitchFamily="34" charset="0"/>
            <a:ea typeface="MS Mincho"/>
          </a:endParaRPr>
        </a:p>
        <a:p>
          <a:pPr marL="0" marR="0">
            <a:spcBef>
              <a:spcPts val="0"/>
            </a:spcBef>
            <a:spcAft>
              <a:spcPts val="0"/>
            </a:spcAft>
          </a:pPr>
          <a:endParaRPr lang="en-US" sz="1000">
            <a:effectLst/>
            <a:latin typeface="Calibri" panose="020F0502020204030204" pitchFamily="34" charset="0"/>
            <a:ea typeface="MS Mincho"/>
          </a:endParaRPr>
        </a:p>
        <a:p>
          <a:pPr marL="0" marR="0">
            <a:spcBef>
              <a:spcPts val="0"/>
            </a:spcBef>
            <a:spcAft>
              <a:spcPts val="0"/>
            </a:spcAft>
          </a:pPr>
          <a:r>
            <a:rPr lang="en-US" sz="1000">
              <a:effectLst/>
              <a:latin typeface="Calibri" panose="020F0502020204030204" pitchFamily="34" charset="0"/>
              <a:ea typeface="MS Mincho"/>
            </a:rPr>
            <a:t>*The row numbers for the </a:t>
          </a:r>
          <a:r>
            <a:rPr lang="en-US" sz="1000" i="1">
              <a:effectLst/>
              <a:latin typeface="Calibri" panose="020F0502020204030204" pitchFamily="34" charset="0"/>
              <a:ea typeface="MS Mincho"/>
            </a:rPr>
            <a:t>Exc &amp; Adj</a:t>
          </a:r>
          <a:r>
            <a:rPr lang="en-US" sz="1000">
              <a:effectLst/>
              <a:latin typeface="Calibri" panose="020F0502020204030204" pitchFamily="34" charset="0"/>
              <a:ea typeface="MS Mincho"/>
            </a:rPr>
            <a:t> worksheets apply to calculated years. In historical years, because no eligibility table is needed, all row numbers are one lower.</a:t>
          </a:r>
          <a:endParaRPr lang="en-US" sz="1000">
            <a:effectLst/>
            <a:latin typeface="Times New Roman" panose="02020603050405020304" pitchFamily="18" charset="0"/>
            <a:ea typeface="MS Mincho"/>
          </a:endParaRPr>
        </a:p>
        <a:p>
          <a:pPr marL="0" marR="0">
            <a:spcBef>
              <a:spcPts val="0"/>
            </a:spcBef>
            <a:spcAft>
              <a:spcPts val="0"/>
            </a:spcAft>
          </a:pPr>
          <a:endParaRPr lang="en-US" sz="12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0000000}" name="GettingStarted" displayName="GettingStarted" ref="A1:B17" totalsRowShown="0" headerRowDxfId="2390" headerRowBorderDxfId="2389" tableBorderDxfId="2388" totalsRowBorderDxfId="2387">
  <tableColumns count="2">
    <tableColumn id="1" xr3:uid="{00000000-0010-0000-0000-000001000000}" name="Enter the requested information below" dataDxfId="2386"/>
    <tableColumn id="2" xr3:uid="{00000000-0010-0000-0000-000002000000}" name="Information" dataDxfId="2385" dataCellStyle="Currency"/>
  </tableColumns>
  <tableStyleInfo name="TableStyleMedium9" showFirstColumn="0" showLastColumn="0" showRowStripes="0" showColumnStripes="0"/>
  <extLst>
    <ext xmlns:x14="http://schemas.microsoft.com/office/spreadsheetml/2009/9/main" uri="{504A1905-F514-4f6f-8877-14C23A59335A}">
      <x14:table altText="Getting Started table" altTextSummary="In this table, the user will enter information for the state's fiscal year, designate whether the LEA can separately account for the budgeting and expenditure of local funds and state funds, designate whether they want the spreadsheet to calculate Exception (b) for them, and indicate whether they have a high cost fund for each year."/>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09000000}" name="ExcCCalcsLocalTot1516" displayName="ExcCCalcsLocalTot1516" ref="A36:B41" totalsRowShown="0" headerRowDxfId="2242" dataDxfId="2240" headerRowBorderDxfId="2241" tableBorderDxfId="2239">
  <tableColumns count="2">
    <tableColumn id="1" xr3:uid="{00000000-0010-0000-0900-000001000000}" name="Year" dataDxfId="2238"/>
    <tableColumn id="2" xr3:uid="{00000000-0010-0000-0900-000002000000}" name="Amount" dataDxfId="2237"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Total method for 2020-21" altTextSummary="This table pulls data from the Exc &amp; Adj tabs to calculate exception (c) for the Local Total method for 2020-21. The table may be blank and blacked out if the LEA meets MOE without exceptions. Rows may be blank and blacked out if the LEA does not need to include all years under the &quot;subsequent years&quot; rule."/>
    </ext>
  </extLst>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63000000}" name="Budget1718" displayName="Budget1718" ref="A4:F31" totalsRowShown="0" headerRowDxfId="1530" dataDxfId="1529" tableBorderDxfId="1528">
  <tableColumns count="6">
    <tableColumn id="1" xr3:uid="{00000000-0010-0000-6300-000001000000}" name="Object Description" dataDxfId="1527"/>
    <tableColumn id="2" xr3:uid="{00000000-0010-0000-6300-000002000000}" name="Code" dataDxfId="1526"/>
    <tableColumn id="7" xr3:uid="{00000000-0010-0000-6300-000007000000}" name="Code 2" dataDxfId="1525"/>
    <tableColumn id="3" xr3:uid="{00000000-0010-0000-6300-000003000000}" name="Local" dataDxfId="1524" dataCellStyle="Currency"/>
    <tableColumn id="4" xr3:uid="{00000000-0010-0000-6300-000004000000}" name="State" dataDxfId="1523" dataCellStyle="Currency"/>
    <tableColumn id="5" xr3:uid="{00000000-0010-0000-6300-000005000000}" name="State and Local" dataDxfId="1522"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2022-23" altTextSummary="In this table, users will enter their budget amounts for 2022-23. The column headers for the first three columns are unlocked and can be edited. If the LEA cannot separately budget for state and local funds, the &quot;Local&quot; column will be blacked out and is unavailable for data entry."/>
    </ext>
  </extLst>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64000000}" name="Expenditures1718" displayName="Expenditures1718" ref="H4:M31" totalsRowShown="0" headerRowDxfId="1521" dataDxfId="1520" tableBorderDxfId="1519">
  <tableColumns count="6">
    <tableColumn id="1" xr3:uid="{00000000-0010-0000-6400-000001000000}" name="Object Description" dataDxfId="1518"/>
    <tableColumn id="2" xr3:uid="{00000000-0010-0000-6400-000002000000}" name="Code" dataDxfId="1517"/>
    <tableColumn id="6" xr3:uid="{00000000-0010-0000-6400-000006000000}" name="Code 2" dataDxfId="1516"/>
    <tableColumn id="3" xr3:uid="{00000000-0010-0000-6400-000003000000}" name="Local" dataDxfId="1515" dataCellStyle="Currency"/>
    <tableColumn id="4" xr3:uid="{00000000-0010-0000-6400-000004000000}" name="State" dataDxfId="1514" dataCellStyle="Currency"/>
    <tableColumn id="5" xr3:uid="{00000000-0010-0000-6400-000005000000}" name="State and Local" dataDxfId="1513"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2022-23" altTextSummary="In this table, users will enter the LEA's final expendituresfor 2022-23. The column headers for the first three columns are unlocked and can be edited. If the LEA cannot separately budget for state and local funds, the &quot;Local&quot; column will be blacked out and is unavailable for data entry."/>
    </ext>
  </extLst>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65000000}" name="LocalTotResults1718" displayName="LocalTotResults1718" ref="A3:C11" totalsRowShown="0" headerRowDxfId="1450" dataDxfId="1448" headerRowBorderDxfId="1449" tableBorderDxfId="1447" totalsRowBorderDxfId="1446">
  <tableColumns count="3">
    <tableColumn id="1" xr3:uid="{00000000-0010-0000-6500-000001000000}" name="Calculations" dataDxfId="1445"/>
    <tableColumn id="2" xr3:uid="{00000000-0010-0000-6500-000002000000}" name="Local  Total" dataDxfId="1444"/>
    <tableColumn id="3" xr3:uid="{00000000-0010-0000-6500-000003000000}" name="MOE Result" dataDxfId="1443">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Local Total MOE Results for 2022-23" altTextSummary="This table calculates the MOE Result for the Local Total method for 2022-23. This table pulls from the Amounts tabs and Exc &amp; Adj tabs to determine the MOE Result."/>
    </ext>
  </extLst>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66000000}" name="StateLocalTotResults1718" displayName="StateLocalTotResults1718" ref="E3:G11" totalsRowShown="0" headerRowDxfId="1442" dataDxfId="1440" headerRowBorderDxfId="1441" tableBorderDxfId="1439" totalsRowBorderDxfId="1438">
  <tableColumns count="3">
    <tableColumn id="1" xr3:uid="{00000000-0010-0000-6600-000001000000}" name="Calculations" dataDxfId="1437"/>
    <tableColumn id="2" xr3:uid="{00000000-0010-0000-6600-000002000000}" name="State and Local Total" dataDxfId="1436"/>
    <tableColumn id="3" xr3:uid="{00000000-0010-0000-6600-000003000000}" name="MOE Result" dataDxfId="1435">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State and Local Total MOE Results for 2022-23" altTextSummary="This table calculates the MOE Result for the State and Local Total method for 2022-23. This table pulls from the Amounts tabs and Exc &amp; Adj tabs to determine the MOE Result."/>
    </ext>
  </extLst>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67000000}" name="ExcACalcsLocalTot1718" displayName="ExcACalcsLocalTot1718" ref="A16:B23" totalsRowShown="0" headerRowDxfId="1434" dataDxfId="1432" headerRowBorderDxfId="1433" tableBorderDxfId="1431" totalsRowBorderDxfId="1430">
  <tableColumns count="2">
    <tableColumn id="1" xr3:uid="{00000000-0010-0000-6700-000001000000}" name="Year" dataDxfId="1429" dataCellStyle="Comma"/>
    <tableColumn id="2" xr3:uid="{00000000-0010-0000-6700-000002000000}" name="Amount" dataDxfId="1428"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Total method for 2022-23" altTextSummary="This table pulls data from the Exc &amp; Adj tabs to calculate exception (a) for the Local Total method for 2022-23. The table may be blank and blacked out if the LEA meets MOE without exceptions. Rows may be blank and blacked out if the LEA does not need to include all years under the &quot;subsequent years&quot; rule."/>
    </ext>
  </extLst>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68000000}" name="ExcBCalcsLocalTot1718" displayName="ExcBCalcsLocalTot1718" ref="A26:B33" totalsRowShown="0" headerRowDxfId="1427" dataDxfId="1425" headerRowBorderDxfId="1426" tableBorderDxfId="1424" totalsRowBorderDxfId="1423">
  <tableColumns count="2">
    <tableColumn id="1" xr3:uid="{00000000-0010-0000-6800-000001000000}" name="Year" dataDxfId="1422" dataCellStyle="Comma"/>
    <tableColumn id="2" xr3:uid="{00000000-0010-0000-6800-000002000000}" name="Amount" dataDxfId="1421"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Total method for 2022-23" altTextSummary="This table pulls data from the Exc &amp; Adj tabs to calculate exception (b) for the Local Total method for 2022-23.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69000000}" name="ExcCCalcsLocalTot1718" displayName="ExcCCalcsLocalTot1718" ref="A40:B47" totalsRowShown="0" headerRowDxfId="1420" dataDxfId="1418" headerRowBorderDxfId="1419" tableBorderDxfId="1417" totalsRowBorderDxfId="1416">
  <tableColumns count="2">
    <tableColumn id="1" xr3:uid="{00000000-0010-0000-6900-000001000000}" name="Year" dataDxfId="1415" dataCellStyle="Comma"/>
    <tableColumn id="2" xr3:uid="{00000000-0010-0000-6900-000002000000}" name="Amount" dataDxfId="1414"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Total method for 2022-23" altTextSummary="This table pulls data from the Exc &amp; Adj tabs to calculate exception (c) for the Local Total method for 2022-23. The table may be blank and blacked out if the LEA meets MOE without exceptions. Rows may be blank and blacked out if the LEA does not need to include all years under the &quot;subsequent years&quot; rule."/>
    </ext>
  </extLst>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6A000000}" name="ExcDCalcsLocalTot1718" displayName="ExcDCalcsLocalTot1718" ref="A51:B58" totalsRowShown="0" headerRowDxfId="1413" dataDxfId="1411" headerRowBorderDxfId="1412" tableBorderDxfId="1410" totalsRowBorderDxfId="1409">
  <tableColumns count="2">
    <tableColumn id="1" xr3:uid="{00000000-0010-0000-6A00-000001000000}" name="Year" dataDxfId="1408" dataCellStyle="Comma"/>
    <tableColumn id="2" xr3:uid="{00000000-0010-0000-6A00-000002000000}" name="Amount" dataDxfId="1407"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Total method for 2022-23" altTextSummary="This table pulls data from the Exc &amp; Adj tabs to calculate exception (d) for the Local Total method for 2022-23. The table may be blank and blacked out if the LEA meets MOE without exceptions. Rows may be blank and blacked out if the LEA does not need to include all years under the &quot;subsequent years&quot; rule."/>
    </ext>
  </extLst>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6B000000}" name="ExcECalcsLocalTot1718" displayName="ExcECalcsLocalTot1718" ref="A62:B69" totalsRowShown="0" headerRowDxfId="1406" dataDxfId="1404" headerRowBorderDxfId="1405" tableBorderDxfId="1403" totalsRowBorderDxfId="1402">
  <tableColumns count="2">
    <tableColumn id="1" xr3:uid="{00000000-0010-0000-6B00-000001000000}" name="Year" dataDxfId="1401" dataCellStyle="Comma"/>
    <tableColumn id="2" xr3:uid="{00000000-0010-0000-6B00-000002000000}" name="Amount" dataDxfId="1400"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Total method for 2022-23" altTextSummary="This table pulls data from the Exc &amp; Adj tabs to calculate exception (e) for the Local Total method for 2022-23.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6C000000}" name="AdjCalcsLocalTot1718" displayName="AdjCalcsLocalTot1718" ref="A74:B81" totalsRowShown="0" headerRowDxfId="1399" dataDxfId="1397" headerRowBorderDxfId="1398" tableBorderDxfId="1396" totalsRowBorderDxfId="1395">
  <tableColumns count="2">
    <tableColumn id="1" xr3:uid="{00000000-0010-0000-6C00-000001000000}" name="Year" dataDxfId="1394" dataCellStyle="Comma"/>
    <tableColumn id="2" xr3:uid="{00000000-0010-0000-6C00-000002000000}" name="Amount" dataDxfId="1393"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Total method for 2022-23" altTextSummary="This table pulls data from the Exc &amp; Adj tabs to calculate the MOE adjustment for the Local Total method for 2022-23. The table may be blank and blacked out if the LEA meets MOE without adjustments. Rows may be blank and blacked out if the LEA does not need to include all years under the &quot;subsequent years&quot; rule."/>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0A000000}" name="ExcDCalcsLocalTot1516" displayName="ExcDCalcsLocalTot1516" ref="A45:B50" totalsRowShown="0" headerRowDxfId="2236" dataDxfId="2234" headerRowBorderDxfId="2235" tableBorderDxfId="2233" totalsRowBorderDxfId="2232">
  <tableColumns count="2">
    <tableColumn id="1" xr3:uid="{00000000-0010-0000-0A00-000001000000}" name="Year" dataDxfId="2231" dataCellStyle="Comma"/>
    <tableColumn id="2" xr3:uid="{00000000-0010-0000-0A00-000002000000}" name="Amount" dataDxfId="2230"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Total method for 2020-21" altTextSummary="This table pulls data from the Exc &amp; Adj tabs to calculate exception (d) for the Local Total method for 2020-21. The table may be blank and blacked out if the LEA meets MOE without exceptions. Rows may be blank and blacked out if the LEA does not need to include all years under the &quot;subsequent years&quot; rule."/>
    </ext>
  </extLst>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0000000-000C-0000-FFFF-FFFF6D000000}" name="ExcACalcsStateLocalTot1718" displayName="ExcACalcsStateLocalTot1718" ref="E16:F23" totalsRowShown="0" headerRowDxfId="1392" dataDxfId="1390" headerRowBorderDxfId="1391" tableBorderDxfId="1389" totalsRowBorderDxfId="1388">
  <tableColumns count="2">
    <tableColumn id="1" xr3:uid="{00000000-0010-0000-6D00-000001000000}" name="Year" dataDxfId="1387" dataCellStyle="Comma"/>
    <tableColumn id="2" xr3:uid="{00000000-0010-0000-6D00-000002000000}" name="Amount" dataDxfId="1386"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Total method for 2022-23" altTextSummary="This table pulls data from the Exc &amp; Adj tabs to calculate exception (a) for the State and Local Total method for 2022-23. The table may be blank and blacked out if the LEA meets MOE without exceptions. Rows may be blank and blacked out if the LEA does not need to include all years under the &quot;subsequent years&quot; rule."/>
    </ext>
  </extLst>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00000000-000C-0000-FFFF-FFFF6E000000}" name="ExcBCalcsStateLocalTot1718" displayName="ExcBCalcsStateLocalTot1718" ref="E26:F33" totalsRowShown="0" headerRowDxfId="1385" dataDxfId="1383" headerRowBorderDxfId="1384" tableBorderDxfId="1382" totalsRowBorderDxfId="1381">
  <tableColumns count="2">
    <tableColumn id="1" xr3:uid="{00000000-0010-0000-6E00-000001000000}" name="Year" dataDxfId="1380" dataCellStyle="Comma"/>
    <tableColumn id="2" xr3:uid="{00000000-0010-0000-6E00-000002000000}" name="Amount" dataDxfId="1379"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Total method for 2022-23" altTextSummary="This table pulls data from the Exc &amp; Adj tabs to calculate exception (b) for the State and Local Total method for 2022-23.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6F000000}" name="ExcCCalcsStateLocalTot1718" displayName="ExcCCalcsStateLocalTot1718" ref="E40:F47" totalsRowShown="0" headerRowDxfId="1378" dataDxfId="1376" headerRowBorderDxfId="1377" tableBorderDxfId="1375" totalsRowBorderDxfId="1374">
  <tableColumns count="2">
    <tableColumn id="1" xr3:uid="{00000000-0010-0000-6F00-000001000000}" name="Year" dataDxfId="1373" dataCellStyle="Comma"/>
    <tableColumn id="2" xr3:uid="{00000000-0010-0000-6F00-000002000000}" name="Amount" dataDxfId="1372"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Total method for 2022-23" altTextSummary="This table pulls data from the Exc &amp; Adj tabs to calculate exception (c) for the State and Local Total method for 2022-23. The table may be blank and blacked out if the LEA meets MOE without exceptions. Rows may be blank and blacked out if the LEA does not need to include all years under the &quot;subsequent years&quot; rule."/>
    </ext>
  </extLst>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70000000}" name="ExcDCalcsStateLocalTot1718" displayName="ExcDCalcsStateLocalTot1718" ref="E51:F58" totalsRowShown="0" headerRowDxfId="1371" dataDxfId="1369" headerRowBorderDxfId="1370" tableBorderDxfId="1368" totalsRowBorderDxfId="1367">
  <tableColumns count="2">
    <tableColumn id="1" xr3:uid="{00000000-0010-0000-7000-000001000000}" name="Year" dataDxfId="1366" dataCellStyle="Comma"/>
    <tableColumn id="2" xr3:uid="{00000000-0010-0000-7000-000002000000}" name="Amount" dataDxfId="1365"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Total method for 2022-23" altTextSummary="This table pulls data from the Exc &amp; Adj tabs to calculate exception (d) for the State and Local Total method for 2022-23. The table may be blank and blacked out if the LEA meets MOE without exceptions. Rows may be blank and blacked out if the LEA does not need to include all years under the &quot;subsequent years&quot; rule."/>
    </ext>
  </extLst>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71000000}" name="ExcECalcsStateLocalTot1718" displayName="ExcECalcsStateLocalTot1718" ref="E62:F69" totalsRowShown="0" headerRowDxfId="1364" dataDxfId="1362" headerRowBorderDxfId="1363" tableBorderDxfId="1361" totalsRowBorderDxfId="1360">
  <tableColumns count="2">
    <tableColumn id="1" xr3:uid="{00000000-0010-0000-7100-000001000000}" name="Year" dataDxfId="1359" dataCellStyle="Comma"/>
    <tableColumn id="2" xr3:uid="{00000000-0010-0000-7100-000002000000}" name="Amount" dataDxfId="1358"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22-23" altTextSummary="This table pulls data from the Exc &amp; Adj tabs to calculate exception (e) for the State and Local Total method for 2022-23.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00000000-000C-0000-FFFF-FFFF72000000}" name="AdjCalcsStateLocalTot1718" displayName="AdjCalcsStateLocalTot1718" ref="E74:F81" totalsRowShown="0" headerRowDxfId="1357" dataDxfId="1355" headerRowBorderDxfId="1356" tableBorderDxfId="1354" totalsRowBorderDxfId="1353">
  <tableColumns count="2">
    <tableColumn id="1" xr3:uid="{00000000-0010-0000-7200-000001000000}" name="Year" dataDxfId="1352" dataCellStyle="Comma"/>
    <tableColumn id="2" xr3:uid="{00000000-0010-0000-7200-000002000000}" name="Amount" dataDxfId="1351" dataCellStyle="Currency"/>
  </tableColumns>
  <tableStyleInfo name="TableStyleMedium9" showFirstColumn="0" showLastColumn="0" showRowStripes="0" showColumnStripes="0"/>
  <extLst>
    <ext xmlns:x14="http://schemas.microsoft.com/office/spreadsheetml/2009/9/main" uri="{504A1905-F514-4f6f-8877-14C23A59335A}">
      <x14:table altText="MOE Adjustment for State and Local Total method for 2022-23" altTextSummary="This table pulls data from the Exc &amp; Adj tabs to calculate the MOE adjustment for the State and Local Total method for 2022-23. The table may be blank and blacked out if the LEA meets MOE without adjustments. Rows may be blank and blacked out if the LEA does not need to include all years under the &quot;subsequent years&quot; rule."/>
    </ext>
  </extLst>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00000000-000C-0000-FFFF-FFFF73000000}" name="ExcACalcsLocalPerCap1718" displayName="ExcACalcsLocalPerCap1718" ref="I16:J23" totalsRowShown="0" headerRowDxfId="1350" dataDxfId="1348" headerRowBorderDxfId="1349" tableBorderDxfId="1347" totalsRowBorderDxfId="1346">
  <tableColumns count="2">
    <tableColumn id="1" xr3:uid="{00000000-0010-0000-7300-000001000000}" name="Year" dataDxfId="1345" dataCellStyle="Comma"/>
    <tableColumn id="2" xr3:uid="{00000000-0010-0000-7300-000002000000}" name="Amount" dataDxfId="1344"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Per Capita method for 2022-23" altTextSummary="This table pulls data from the Exc &amp; Adj tabs to calculate exception (a) for the Local Per Capita method for 2022-23. The table may be blank and blacked out if the LEA meets MOE without exceptions. Rows may be blank and blacked out if the LEA does not need to include all years under the &quot;subsequent years&quot; rule."/>
    </ext>
  </extLst>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0000000-000C-0000-FFFF-FFFF74000000}" name="ExcBCalcsLocalPerCap1718" displayName="ExcBCalcsLocalPerCap1718" ref="I26:J33" totalsRowShown="0" headerRowDxfId="1343" dataDxfId="1341" headerRowBorderDxfId="1342" tableBorderDxfId="1340" totalsRowBorderDxfId="1339">
  <tableColumns count="2">
    <tableColumn id="1" xr3:uid="{00000000-0010-0000-7400-000001000000}" name="Year" dataDxfId="1338" dataCellStyle="Comma"/>
    <tableColumn id="2" xr3:uid="{00000000-0010-0000-7400-000002000000}" name="Amount" dataDxfId="1337"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Per Capita method for 2022-23" altTextSummary="This table pulls data from the Exc &amp; Adj tabs to calculate exception (b) for the Local Per Capita method for 2022-23.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00000000-000C-0000-FFFF-FFFF75000000}" name="ExcCCalcsLocalPerCap1718" displayName="ExcCCalcsLocalPerCap1718" ref="I40:J47" totalsRowShown="0" headerRowDxfId="1336" dataDxfId="1334" headerRowBorderDxfId="1335" tableBorderDxfId="1333">
  <tableColumns count="2">
    <tableColumn id="1" xr3:uid="{00000000-0010-0000-7500-000001000000}" name="Year" dataDxfId="1332" dataCellStyle="Comma"/>
    <tableColumn id="2" xr3:uid="{00000000-0010-0000-7500-000002000000}" name="Amount" dataDxfId="1331"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Per Capita method for 2022-23" altTextSummary="This table pulls data from the Exc &amp; Adj tabs to calculate exception (c) for the Local Per Capita method for 2022-23. The table may be blank and blacked out if the LEA meets MOE without exceptions. Rows may be blank and blacked out if the LEA does not need to include all years under the &quot;subsequent years&quot; rule."/>
    </ext>
  </extLst>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00000000-000C-0000-FFFF-FFFF76000000}" name="ExcDCalcsLocalPerCap1718" displayName="ExcDCalcsLocalPerCap1718" ref="I51:J58" totalsRowShown="0" headerRowDxfId="1330" dataDxfId="1328" headerRowBorderDxfId="1329" tableBorderDxfId="1327" totalsRowBorderDxfId="1326">
  <tableColumns count="2">
    <tableColumn id="1" xr3:uid="{00000000-0010-0000-7600-000001000000}" name="Year" dataDxfId="1325" dataCellStyle="Comma"/>
    <tableColumn id="2" xr3:uid="{00000000-0010-0000-7600-000002000000}" name="Amount" dataDxfId="1324"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Per Capita method for 2022-23" altTextSummary="This table pulls data from the Exc &amp; Adj tabs to calculate exception (d) for the Local Per Capita method for 2022-23. The table may be blank and blacked out if the LEA meets MOE without exceptions. Rows may be blank and blacked out if the LEA does not need to include all years under the &quot;subsequent years&quot; rule."/>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0B000000}" name="ExcECalcsLocalTot1516" displayName="ExcECalcsLocalTot1516" ref="A54:B59" totalsRowShown="0" headerRowDxfId="2229" dataDxfId="2227" headerRowBorderDxfId="2228" tableBorderDxfId="2226" totalsRowBorderDxfId="2225">
  <tableColumns count="2">
    <tableColumn id="1" xr3:uid="{00000000-0010-0000-0B00-000001000000}" name="Year" dataDxfId="2224" dataCellStyle="Comma"/>
    <tableColumn id="2" xr3:uid="{00000000-0010-0000-0B00-000002000000}" name="Amount" dataDxfId="2223"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Total method for 2020-21" altTextSummary="This table pulls data from the Exc &amp; Adj tabs to calculate exception (e) for the Local Total method for 2020-21.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00000000-000C-0000-FFFF-FFFF77000000}" name="ExcECalcsLocalPerCap1718" displayName="ExcECalcsLocalPerCap1718" ref="I62:J69" totalsRowShown="0" headerRowDxfId="1323" headerRowBorderDxfId="1322" tableBorderDxfId="1321" totalsRowBorderDxfId="1320">
  <tableColumns count="2">
    <tableColumn id="1" xr3:uid="{00000000-0010-0000-7700-000001000000}" name="Year" dataDxfId="1319" dataCellStyle="Comma"/>
    <tableColumn id="2" xr3:uid="{00000000-0010-0000-7700-000002000000}" name="Amount" dataDxfId="1318"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Per Capita method for 2022-23" altTextSummary="This table pulls data from the Exc &amp; Adj tabs to calculate exception (e) for the Local Per Capita method for 2022-23.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78000000}" name="AdjCalcsLocalPerCap1718" displayName="AdjCalcsLocalPerCap1718" ref="I75:J82" totalsRowShown="0" headerRowDxfId="1317" dataDxfId="1315" headerRowBorderDxfId="1316" tableBorderDxfId="1314" totalsRowBorderDxfId="1313">
  <tableColumns count="2">
    <tableColumn id="1" xr3:uid="{00000000-0010-0000-7800-000001000000}" name="Year" dataDxfId="1312" dataCellStyle="Comma"/>
    <tableColumn id="2" xr3:uid="{00000000-0010-0000-7800-000002000000}" name="Amount" dataDxfId="1311"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Per Capita method for 2022-23" altTextSummary="This table pulls data from the Exc &amp; Adj tabs to calculate the MOE adjustment for the Local Per Capita method for 2022-23. The table may be blank and blacked out if the LEA meets MOE without adjustments. Rows may be blank and blacked out if the LEA does not need to include all years under the &quot;subsequent years&quot; rule."/>
    </ext>
  </extLst>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79000000}" name="LocalPerCapResults1718" displayName="LocalPerCapResults1718" ref="I3:K11" totalsRowShown="0" headerRowDxfId="1310" dataDxfId="1309" tableBorderDxfId="1308">
  <tableColumns count="3">
    <tableColumn id="1" xr3:uid="{00000000-0010-0000-7900-000001000000}" name="Calculations" dataDxfId="1307"/>
    <tableColumn id="2" xr3:uid="{00000000-0010-0000-7900-000002000000}" name="Local Per Capita" dataDxfId="1306" dataCellStyle="Currency"/>
    <tableColumn id="3" xr3:uid="{00000000-0010-0000-7900-000003000000}" name="MOE Result" dataDxfId="1305"/>
  </tableColumns>
  <tableStyleInfo name="TableStyleMedium9" showFirstColumn="0" showLastColumn="0" showRowStripes="1" showColumnStripes="0"/>
  <extLst>
    <ext xmlns:x14="http://schemas.microsoft.com/office/spreadsheetml/2009/9/main" uri="{504A1905-F514-4f6f-8877-14C23A59335A}">
      <x14:table altText="Local Per Capita MOE Results for 2022-23" altTextSummary="This table calculates the MOE Result for the Local Per Capita method for 2022-23. This table pulls from the Amounts tabs and Exc &amp; Adj tabs to determine the MOE Result."/>
    </ext>
  </extLst>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7A000000}" name="StateLocalPerCapResults1718" displayName="StateLocalPerCapResults1718" ref="M3:O11" totalsRowShown="0" headerRowDxfId="1304" dataDxfId="1303" tableBorderDxfId="1302">
  <tableColumns count="3">
    <tableColumn id="1" xr3:uid="{00000000-0010-0000-7A00-000001000000}" name="Calculations" dataDxfId="1301"/>
    <tableColumn id="2" xr3:uid="{00000000-0010-0000-7A00-000002000000}" name="State &amp; Local Per Capita" dataDxfId="1300" dataCellStyle="Currency"/>
    <tableColumn id="3" xr3:uid="{00000000-0010-0000-7A00-000003000000}" name="MOE Result" dataDxfId="1299"/>
  </tableColumns>
  <tableStyleInfo name="TableStyleMedium9" showFirstColumn="0" showLastColumn="0" showRowStripes="1" showColumnStripes="0"/>
  <extLst>
    <ext xmlns:x14="http://schemas.microsoft.com/office/spreadsheetml/2009/9/main" uri="{504A1905-F514-4f6f-8877-14C23A59335A}">
      <x14:table altText="State and Local Per Capita MOE Results for 2022-23" altTextSummary="This table calculates the MOE Result for the State and Local Per Capita method for 2022-23. This table pulls from the Amounts tabs and Exc &amp; Adj tabs to determine the MOE Result."/>
    </ext>
  </extLst>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7B000000}" name="ExcACalcsStateLocalPerCap1718" displayName="ExcACalcsStateLocalPerCap1718" ref="M16:N23" totalsRowShown="0" headerRowDxfId="1298" dataDxfId="1296" headerRowBorderDxfId="1297" tableBorderDxfId="1295" totalsRowBorderDxfId="1294">
  <tableColumns count="2">
    <tableColumn id="1" xr3:uid="{00000000-0010-0000-7B00-000001000000}" name="Year" dataDxfId="1293" dataCellStyle="Comma"/>
    <tableColumn id="2" xr3:uid="{00000000-0010-0000-7B00-000002000000}" name="Amount" dataDxfId="1292"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Per Capita method for 2022-23" altTextSummary="This table pulls data from the Exc &amp; Adj tabs to calculate exception (a) for the State and Local Per Capita method for 2022-23. The table may be blank and blacked out if the LEA meets MOE without exceptions. Rows may be blank and blacked out if the LEA does not need to include all years under the &quot;subsequent years&quot; rule."/>
    </ext>
  </extLst>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7C000000}" name="ExcBCalcsStateLocalPerCap1718" displayName="ExcBCalcsStateLocalPerCap1718" ref="M26:N33" totalsRowShown="0" headerRowDxfId="1291" dataDxfId="1289" headerRowBorderDxfId="1290" tableBorderDxfId="1288" totalsRowBorderDxfId="1287">
  <tableColumns count="2">
    <tableColumn id="1" xr3:uid="{00000000-0010-0000-7C00-000001000000}" name="Year" dataDxfId="1286" dataCellStyle="Comma"/>
    <tableColumn id="2" xr3:uid="{00000000-0010-0000-7C00-000002000000}" name="Amount" dataDxfId="1285"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Per Capita method for 2022-23" altTextSummary="This table pulls data from the Exc &amp; Adj tabs to calculate exception (b) for the State and Local Per Capita method for 2022-23.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7D000000}" name="ExcCCalcsStateLocalPerCap1718" displayName="ExcCCalcsStateLocalPerCap1718" ref="M40:N47" totalsRowShown="0" headerRowDxfId="1284" dataDxfId="1282" headerRowBorderDxfId="1283" tableBorderDxfId="1281">
  <tableColumns count="2">
    <tableColumn id="1" xr3:uid="{00000000-0010-0000-7D00-000001000000}" name="Year" dataDxfId="1280" dataCellStyle="Comma"/>
    <tableColumn id="2" xr3:uid="{00000000-0010-0000-7D00-000002000000}" name="Amount" dataDxfId="1279"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Per Capita method for 2022-23" altTextSummary="This table pulls data from the Exc &amp; Adj tabs to calculate exception (c) for the State and Local Per Capita method for 2022-23. The table may be blank and blacked out if the LEA meets MOE without exceptions. Rows may be blank and blacked out if the LEA does not need to include all years under the &quot;subsequent years&quot; rule."/>
    </ext>
  </extLst>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7E000000}" name="ExcDCalcsStateLocalPerCap1718" displayName="ExcDCalcsStateLocalPerCap1718" ref="M51:N58" totalsRowShown="0" headerRowDxfId="1278" dataDxfId="1276" headerRowBorderDxfId="1277" tableBorderDxfId="1275" totalsRowBorderDxfId="1274">
  <tableColumns count="2">
    <tableColumn id="1" xr3:uid="{00000000-0010-0000-7E00-000001000000}" name="Year" dataDxfId="1273" dataCellStyle="Comma"/>
    <tableColumn id="2" xr3:uid="{00000000-0010-0000-7E00-000002000000}" name="Amount" dataDxfId="1272"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Per Capita method for 2022-23" altTextSummary="This table pulls data from the Exc &amp; Adj tabs to calculate exception (d) for the State and Local Per Capita method for 2022-23. The table may be blank and blacked out if the LEA meets MOE without exceptions. Rows may be blank and blacked out if the LEA does not need to include all years under the &quot;subsequent years&quot; rule."/>
    </ext>
  </extLst>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0000000-000C-0000-FFFF-FFFF7F000000}" name="ExcECalcsStateLocalPerCap1718" displayName="ExcECalcsStateLocalPerCap1718" ref="M62:N69" totalsRowShown="0" headerRowDxfId="1271" headerRowBorderDxfId="1270" tableBorderDxfId="1269" totalsRowBorderDxfId="1268">
  <tableColumns count="2">
    <tableColumn id="1" xr3:uid="{00000000-0010-0000-7F00-000001000000}" name="Year" dataDxfId="1267" dataCellStyle="Comma"/>
    <tableColumn id="2" xr3:uid="{00000000-0010-0000-7F00-000002000000}" name="Amount" dataDxfId="1266"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Per Capita method for 2022-23" altTextSummary="This table pulls data from the Exc &amp; Adj tabs to calculate exception (e) for the State and Local Per Capita method for 2022-23.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00000000-000C-0000-FFFF-FFFF80000000}" name="AdjCalcsStateLocalPerCap1718" displayName="AdjCalcsStateLocalPerCap1718" ref="M75:N82" totalsRowShown="0" headerRowDxfId="1265" dataDxfId="1263" headerRowBorderDxfId="1264" tableBorderDxfId="1262" totalsRowBorderDxfId="1261">
  <tableColumns count="2">
    <tableColumn id="1" xr3:uid="{00000000-0010-0000-8000-000001000000}" name="Year" dataDxfId="1260" dataCellStyle="Comma"/>
    <tableColumn id="2" xr3:uid="{00000000-0010-0000-8000-000002000000}" name="Amount" dataDxfId="1259"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Per Capita method for 2022-23" altTextSummary="This table pulls data from the Exc &amp; Adj tabs to calculate the MOE adjustment for the State and Local Per Capita method for 2022-23. The table may be blank and blacked out if the LEA meets MOE without adjustments. Rows may be blank and blacked out if the LEA does not need to include all years under the &quot;subsequent years&quot; rule."/>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0C000000}" name="AdjCalcsLocalTot1516" displayName="AdjCalcsLocalTot1516" ref="A64:B69" totalsRowShown="0" headerRowDxfId="2222" dataDxfId="2220" headerRowBorderDxfId="2221" tableBorderDxfId="2219" totalsRowBorderDxfId="2218">
  <tableColumns count="2">
    <tableColumn id="1" xr3:uid="{00000000-0010-0000-0C00-000001000000}" name="Year" dataDxfId="2217" dataCellStyle="Comma"/>
    <tableColumn id="2" xr3:uid="{00000000-0010-0000-0C00-000002000000}" name="Amount" dataDxfId="2216"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Total method for 2020-21" altTextSummary="This table pulls data from the Exc &amp; Adj tabs to calculate the MOE adjustment for the Local Total method for 2020-21. The table may be blank and blacked out if the LEA meets MOE without adjustments. Rows may be blank and blacked out if the LEA does not need to include all years under the &quot;subsequent years&quot; rule."/>
    </ext>
  </extLst>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7" xr:uid="{00000000-000C-0000-FFFF-FFFF81000000}" name="ExcADepartingData1718Budget" displayName="ExcADepartingData1718Budget" ref="A6:F12" totalsRowShown="0" headerRowDxfId="1248" dataDxfId="1246" headerRowBorderDxfId="1247" tableBorderDxfId="1245">
  <tableColumns count="6">
    <tableColumn id="1" xr3:uid="{00000000-0010-0000-8100-000001000000}" name="Position Title" dataDxfId="1244"/>
    <tableColumn id="2" xr3:uid="{00000000-0010-0000-8100-000002000000}" name="Employee Name" dataDxfId="1243"/>
    <tableColumn id="3" xr3:uid="{00000000-0010-0000-8100-000003000000}" name="Reason for Leaving" dataDxfId="1242"/>
    <tableColumn id="4" xr3:uid="{00000000-0010-0000-8100-000004000000}" name="Salary" dataDxfId="1241" dataCellStyle="Currency"/>
    <tableColumn id="5" xr3:uid="{00000000-0010-0000-8100-000005000000}" name="Benefits" dataDxfId="1240" dataCellStyle="Currency"/>
    <tableColumn id="8" xr3:uid="{00000000-0010-0000-8100-000008000000}" name="Total Budget" dataDxfId="1239"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2-23 Eligibility Standard" altTextSummary="Users can enter data in this table for any departing personnel projected for 2022-23. This table is for the eligiblity standard and is based on budget amounts."/>
    </ext>
  </extLst>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8" xr:uid="{00000000-000C-0000-FFFF-FFFF82000000}" name="ExcAReplaceData1718Budget" displayName="ExcAReplaceData1718Budget" ref="A14:F20" totalsRowShown="0" headerRowDxfId="1238" dataDxfId="1236" headerRowBorderDxfId="1237" tableBorderDxfId="1235">
  <tableColumns count="6">
    <tableColumn id="1" xr3:uid="{00000000-0010-0000-8200-000001000000}" name="Position Title" dataDxfId="1234"/>
    <tableColumn id="2" xr3:uid="{00000000-0010-0000-8200-000002000000}" name="Employee Name" dataDxfId="1233"/>
    <tableColumn id="3" xr3:uid="{00000000-0010-0000-8200-000003000000}" name="Column1" dataDxfId="1232"/>
    <tableColumn id="4" xr3:uid="{00000000-0010-0000-8200-000004000000}" name="Salary" dataDxfId="1231" dataCellStyle="Currency"/>
    <tableColumn id="5" xr3:uid="{00000000-0010-0000-8200-000005000000}" name="Benefits" dataDxfId="1230" dataCellStyle="Currency"/>
    <tableColumn id="8" xr3:uid="{00000000-0010-0000-8200-000008000000}" name="Total Budget" dataDxfId="1229"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22-23 Eligibility Standard" altTextSummary="Users can enter data in this table for any replacement personnel projected for 2022-23. This table is for the eligiblity standard and is based on budget amounts."/>
    </ext>
  </extLst>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9" xr:uid="{00000000-000C-0000-FFFF-FFFF83000000}" name="ExcDData1718Budget" displayName="ExcDData1718Budget" ref="A50:B56" totalsRowShown="0" headerRowDxfId="1228" dataDxfId="1226" headerRowBorderDxfId="1227" tableBorderDxfId="1225">
  <tableColumns count="2">
    <tableColumn id="1" xr3:uid="{00000000-0010-0000-8300-000001000000}" name="Description" dataDxfId="1224"/>
    <tableColumn id="2" xr3:uid="{00000000-0010-0000-8300-000002000000}" name="Budgeted Cost in Final Year" dataDxfId="1223"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2-23 Eligiblity Standard" altTextSummary="Users can enter data in this table for the projected termination of costly expenditures for long-term purchases for 2022-23. This table is for the eligiblity standard and is based on budget amounts."/>
    </ext>
  </extLst>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00000000-000C-0000-FFFF-FFFF84000000}" name="AdjData1718Budget" displayName="AdjData1718Budget" ref="A69:B70" totalsRowShown="0" headerRowDxfId="1222" dataDxfId="1220" headerRowBorderDxfId="1221" tableBorderDxfId="1219" totalsRowBorderDxfId="1218">
  <tableColumns count="2">
    <tableColumn id="1" xr3:uid="{00000000-0010-0000-8400-000001000000}" name="Column1" dataDxfId="1217"/>
    <tableColumn id="2" xr3:uid="{00000000-0010-0000-8400-000002000000}" name="Projected Adjustment" dataDxfId="1216">
      <calculatedColumnFormula>IF(B69&lt;1,"",(B69/'4.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22-23 Eligiblity Standard" altTextSummary="Users can enter data in this table for the projected Adjustment to MOE for 2022-23. This table is for the eligiblity standard and is based on budget amounts. Use IDC's MOE Reduction Decision Tree and Calculator to determine the adjustment amount."/>
    </ext>
  </extLst>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1" xr:uid="{00000000-000C-0000-FFFF-FFFF85000000}" name="ExcCData1718Budget" displayName="ExcCData1718Budget" ref="A40:C46" totalsRowShown="0" headerRowDxfId="1215" dataDxfId="1214" tableBorderDxfId="1213">
  <tableColumns count="3">
    <tableColumn id="1" xr3:uid="{00000000-0010-0000-8500-000001000000}" name="Student Identifier" dataDxfId="1212"/>
    <tableColumn id="2" xr3:uid="{00000000-0010-0000-8500-000002000000}" name="Reason" dataDxfId="1211"/>
    <tableColumn id="3" xr3:uid="{00000000-0010-0000-8500-000003000000}" name="Budgeted Cost" dataDxfId="1210"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2-23 Eligiblity Standard" altTextSummary="Users can enter data in this table for the projected termination of the obligation to provide special education to a particular student that is an exceptionally costly program projected for 2022-23. This table is for the eligiblity standard and is based on budget amounts."/>
    </ext>
  </extLst>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2" xr:uid="{00000000-000C-0000-FFFF-FFFF86000000}" name="ExcEData1718Budget" displayName="ExcEData1718Budget" ref="A60:B66" totalsRowShown="0" headerRowDxfId="1209" tableBorderDxfId="1208">
  <tableColumns count="2">
    <tableColumn id="1" xr3:uid="{00000000-0010-0000-8600-000001000000}" name="Student Identifier" dataDxfId="1207"/>
    <tableColumn id="2" xr3:uid="{00000000-0010-0000-8600-000002000000}" name="Budgeted Cost Assumed by SEA" dataDxfId="1206"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2-23 Eligibility Standard" altTextSummary="Users can enter data for the projected assumption of cost by the high cost fund operated by the SEA for for 2022-23. This table is for the eligiblity standard and uses budget data. The table will be blank and blacked out if the SEA does not have a high cost fund under §300.704."/>
    </ext>
  </extLst>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 xr:uid="{00000000-000C-0000-FFFF-FFFF87000000}" name="ExcBAutoEnrollmentData1718Budget" displayName="ExcBAutoEnrollmentData1718Budget" ref="A28:B32" totalsRowShown="0" headerRowDxfId="1205" dataDxfId="1204">
  <tableColumns count="2">
    <tableColumn id="1" xr3:uid="{00000000-0010-0000-8700-000001000000}" name="Column1" dataDxfId="1203"/>
    <tableColumn id="2" xr3:uid="{00000000-0010-0000-8700-000002000000}" name="Column2" dataDxfId="1202"/>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2-23 Eligibility Standard" altTextSummary="This table automatically calculates the change in enrollment for 2022-23 to determine whether the LEA can apply exception (b). This table is for the eligiblity standard."/>
    </ext>
  </extLst>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4" xr:uid="{00000000-000C-0000-FFFF-FFFF88000000}" name="ExcBAutoReductionData1718Budget" displayName="ExcBAutoReductionData1718Budget" ref="A33:C35" totalsRowShown="0" headerRowDxfId="1201" dataDxfId="1199" headerRowBorderDxfId="1200" tableBorderDxfId="1198" totalsRowBorderDxfId="1197" headerRowCellStyle="Percent">
  <tableColumns count="3">
    <tableColumn id="1" xr3:uid="{00000000-0010-0000-8800-000001000000}" name="Column1" dataDxfId="1196"/>
    <tableColumn id="2" xr3:uid="{00000000-0010-0000-8800-000002000000}" name="Local Total" dataDxfId="1195">
      <calculatedColumnFormula>IF(B30&gt;=0,"",B31*B33)</calculatedColumnFormula>
    </tableColumn>
    <tableColumn id="3" xr3:uid="{00000000-0010-0000-8800-000003000000}" name="State and Local Total" dataDxfId="1194">
      <calculatedColumnFormula>IF(B30&gt;=0,"",B31*C33)</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2-23 Eligibility Standard" altTextSummary="This table automatically calculates the projected reduction based on a decrease in enrollment for 2022-23. This table is for the eligiblity standard and uses budget data. The table will be blank and blacked out if there is no decrease in enrollment or if the user selected manual entry for exception (b)."/>
    </ext>
  </extLst>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5" xr:uid="{00000000-000C-0000-FFFF-FFFF89000000}" name="ExcBManualData1718Budget" displayName="ExcBManualData1718Budget" ref="A24:E25" totalsRowShown="0" headerRowDxfId="1193" dataDxfId="1191" headerRowBorderDxfId="1192" tableBorderDxfId="1190" totalsRowBorderDxfId="1189" headerRowCellStyle="Percent">
  <tableColumns count="5">
    <tableColumn id="1" xr3:uid="{00000000-0010-0000-8900-000001000000}" name="Column1" dataDxfId="1188">
      <calculatedColumnFormula>IF(B31="","Projected Reduction",IF(B31&lt;0,"Projected Reduction",IF(B31&gt;=0,"Not eligible for this exception","Projected Reduction")))</calculatedColumnFormula>
    </tableColumn>
    <tableColumn id="2" xr3:uid="{00000000-0010-0000-8900-000002000000}" name="Local Total" dataDxfId="1187"/>
    <tableColumn id="3" xr3:uid="{00000000-0010-0000-8900-000003000000}" name="State and Local Total" dataDxfId="1186"/>
    <tableColumn id="4" xr3:uid="{00000000-0010-0000-8900-000004000000}" name="Local Per Capita" dataDxfId="1185"/>
    <tableColumn id="5" xr3:uid="{00000000-0010-0000-8900-000005000000}" name="State and Local Per Capita" dataDxfId="1184"/>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2-23 Eligiblity Standard" altTextSummary="If users prefer to use their own method to calculate the reduction for exception (b), they can use this table for any projected reduction in 2022-23. This table is for the eligiblity standard and is based on budget amounts. This table will be blank and blacked out if users selected auto-calculation of exception (b) on the Getting Started tab or if there is no decrease in enrollment."/>
    </ext>
  </extLst>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6" xr:uid="{00000000-000C-0000-FFFF-FFFF8A000000}" name="ExcADepartingData1718Expenditures" displayName="ExcADepartingData1718Expenditures" ref="H6:M12" totalsRowShown="0" headerRowDxfId="1183" dataDxfId="1181" headerRowBorderDxfId="1182" tableBorderDxfId="1180">
  <tableColumns count="6">
    <tableColumn id="1" xr3:uid="{00000000-0010-0000-8A00-000001000000}" name="Position Title" dataDxfId="1179"/>
    <tableColumn id="2" xr3:uid="{00000000-0010-0000-8A00-000002000000}" name="Employee Name" dataDxfId="1178"/>
    <tableColumn id="3" xr3:uid="{00000000-0010-0000-8A00-000003000000}" name="Reason for Leaving" dataDxfId="1177"/>
    <tableColumn id="4" xr3:uid="{00000000-0010-0000-8A00-000004000000}" name="Salary" dataDxfId="1176" dataCellStyle="Currency"/>
    <tableColumn id="5" xr3:uid="{00000000-0010-0000-8A00-000005000000}" name="Benefits" dataDxfId="1175" dataCellStyle="Currency"/>
    <tableColumn id="8" xr3:uid="{00000000-0010-0000-8A00-000008000000}" name="Total Expenditures" dataDxfId="1174"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2-23 Compliance Standard" altTextSummary="Users can enter data in this table for any departing personnel for 2022-23. This table is for the compliance standard and is based on final expenditure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0D000000}" name="ExcACalcsStateLocalTot1516" displayName="ExcACalcsStateLocalTot1516" ref="E16:F21" totalsRowShown="0" headerRowDxfId="2215" dataDxfId="2213" headerRowBorderDxfId="2214" tableBorderDxfId="2212" totalsRowBorderDxfId="2211">
  <tableColumns count="2">
    <tableColumn id="1" xr3:uid="{00000000-0010-0000-0D00-000001000000}" name="Year" dataDxfId="2210" dataCellStyle="Comma"/>
    <tableColumn id="2" xr3:uid="{00000000-0010-0000-0D00-000002000000}" name="Amount" dataDxfId="2209"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Total Method for 2020-21" altTextSummary="This table pulls data from the Exc &amp; Adj tabs to calculate exception (a) for the State and Local Total method for 2020-21. The table may be blank and blacked out if the LEA meets MOE without exceptions. Rows may be blank and blacked out if the LEA does not need to include all years under the &quot;subsequent years&quot; rule."/>
    </ext>
  </extLst>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7" xr:uid="{00000000-000C-0000-FFFF-FFFF8B000000}" name="ExcAReplaceData1718Expenditures" displayName="ExcAReplaceData1718Expenditures" ref="H14:M20" totalsRowShown="0" headerRowDxfId="1173" dataDxfId="1171" headerRowBorderDxfId="1172" tableBorderDxfId="1170">
  <tableColumns count="6">
    <tableColumn id="1" xr3:uid="{00000000-0010-0000-8B00-000001000000}" name="Position Title" dataDxfId="1169"/>
    <tableColumn id="2" xr3:uid="{00000000-0010-0000-8B00-000002000000}" name="Employee Name" dataDxfId="1168"/>
    <tableColumn id="3" xr3:uid="{00000000-0010-0000-8B00-000003000000}" name="Column1" dataDxfId="1167"/>
    <tableColumn id="4" xr3:uid="{00000000-0010-0000-8B00-000004000000}" name="Salary" dataDxfId="1166" dataCellStyle="Currency"/>
    <tableColumn id="5" xr3:uid="{00000000-0010-0000-8B00-000005000000}" name="Benefits" dataDxfId="1165" dataCellStyle="Currency"/>
    <tableColumn id="8" xr3:uid="{00000000-0010-0000-8B00-000008000000}" name="Total Expenditures" dataDxfId="1164"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22-23 Compliance Standard" altTextSummary="Users can enter data in this table for any replacement personnel for 2022-23. This table is for the compliance standard and is based on final expenditures."/>
    </ext>
  </extLst>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8" xr:uid="{00000000-000C-0000-FFFF-FFFF8C000000}" name="ExcDData1718Expenditures" displayName="ExcDData1718Expenditures" ref="H50:I56" totalsRowShown="0" headerRowDxfId="1163" dataDxfId="1161" headerRowBorderDxfId="1162" tableBorderDxfId="1160">
  <tableColumns count="2">
    <tableColumn id="1" xr3:uid="{00000000-0010-0000-8C00-000001000000}" name="Description" dataDxfId="1159"/>
    <tableColumn id="2" xr3:uid="{00000000-0010-0000-8C00-000002000000}" name="Cost in Final Year of Expenditure" dataDxfId="1158"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2-23 Compliance Standard" altTextSummary="Users can enter data in this table for the termination of costly expenditures for long-term purchases for 2022-23. This table is for the compliance standard and is based on final expenditures."/>
    </ext>
  </extLst>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9" xr:uid="{00000000-000C-0000-FFFF-FFFF8D000000}" name="AdjData1718Expenditures" displayName="AdjData1718Expenditures" ref="H69:I70" totalsRowShown="0" headerRowDxfId="1157" dataDxfId="1155" headerRowBorderDxfId="1156" tableBorderDxfId="1154" totalsRowBorderDxfId="1153">
  <tableColumns count="2">
    <tableColumn id="1" xr3:uid="{00000000-0010-0000-8D00-000001000000}" name="Column1" dataDxfId="1152"/>
    <tableColumn id="2" xr3:uid="{00000000-0010-0000-8D00-000002000000}" name="Adjustment" dataDxfId="1151">
      <calculatedColumnFormula>IF(I69&lt;1,"",(I69/'4. Multi-Year MOE Summary'!T7))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22-23 Compliance Standard" altTextSummary="Users can enter data in this table for the Adjustment to MOE for 2022-23. This table is for the compliance standard and is based on final expenditures. Use IDC's MOE Reduction Decision Tree and Calculator to determine the adjustment amount."/>
    </ext>
  </extLst>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0" xr:uid="{00000000-000C-0000-FFFF-FFFF8E000000}" name="ExcCData1718Expenditures" displayName="ExcCData1718Expenditures" ref="H40:J46" totalsRowShown="0" headerRowDxfId="1150" dataDxfId="1149" tableBorderDxfId="1148">
  <tableColumns count="3">
    <tableColumn id="1" xr3:uid="{00000000-0010-0000-8E00-000001000000}" name="Student Identifier" dataDxfId="1147"/>
    <tableColumn id="2" xr3:uid="{00000000-0010-0000-8E00-000002000000}" name="Reason" dataDxfId="1146"/>
    <tableColumn id="3" xr3:uid="{00000000-0010-0000-8E00-000003000000}" name="Expenditures" dataDxfId="1145"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2-23 Compliance Standard" altTextSummary="Users can enter data in this table for the termination of the obligation to provide special education to a particular student that is an exceptionally costly program projected for 2022-23. This table is for the compliance standard and is based on final expenditures."/>
    </ext>
  </extLst>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1" xr:uid="{00000000-000C-0000-FFFF-FFFF8F000000}" name="ExcEData1718Expenditures" displayName="ExcEData1718Expenditures" ref="H60:I66" totalsRowShown="0" headerRowDxfId="1144" tableBorderDxfId="1143">
  <tableColumns count="2">
    <tableColumn id="1" xr3:uid="{00000000-0010-0000-8F00-000001000000}" name="Student Identifier" dataDxfId="1142"/>
    <tableColumn id="2" xr3:uid="{00000000-0010-0000-8F00-000002000000}" name="Cost Assumed by SEA" dataDxfId="1141"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2-23 Compliance Standard" altTextSummary="Users can enter data for the assumption of cost by the high cost fund operated by the SEA for for 2022-23. This table is for the compliance standard and uses final expenditures. The table will be blank and blacked out if the SEA does not have a high cost fund under §300.704."/>
    </ext>
  </extLst>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2" xr:uid="{00000000-000C-0000-FFFF-FFFF90000000}" name="ExcBAutoEnrollmentData1718Expenditures" displayName="ExcBAutoEnrollmentData1718Expenditures" ref="H28:I32" totalsRowShown="0" headerRowDxfId="1140" dataDxfId="1139">
  <tableColumns count="2">
    <tableColumn id="1" xr3:uid="{00000000-0010-0000-9000-000001000000}" name="Column1" dataDxfId="1138"/>
    <tableColumn id="2" xr3:uid="{00000000-0010-0000-9000-000002000000}" name="Column2" dataDxfId="1137"/>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2-23 Compliance Standard" altTextSummary="This table automatically calculates the change in enrollment for 2022-23 to determine whether the LEA can apply exception (b). This table is for the compliance standard."/>
    </ext>
  </extLst>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 xr:uid="{00000000-000C-0000-FFFF-FFFF91000000}" name="ExcBAutoReductionData1718Expenditures" displayName="ExcBAutoReductionData1718Expenditures" ref="H33:J35" totalsRowShown="0" headerRowDxfId="1136" dataDxfId="1134" headerRowBorderDxfId="1135" tableBorderDxfId="1133" totalsRowBorderDxfId="1132" headerRowCellStyle="Percent">
  <tableColumns count="3">
    <tableColumn id="1" xr3:uid="{00000000-0010-0000-9100-000001000000}" name="Column1" dataDxfId="1131"/>
    <tableColumn id="2" xr3:uid="{00000000-0010-0000-9100-000002000000}" name="Local Total" dataDxfId="1130"/>
    <tableColumn id="3" xr3:uid="{00000000-0010-0000-9100-000003000000}" name="State and Local Total" dataDxfId="1129"/>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2-23 Compliance Standard" altTextSummary="This table automatically calculates the reduction based on a decrease in enrollment for 2022-23. This table is for the compliance standard and uses final expenditures. The table will be blank and blacked out if there is no decrease in enrollment or if the user selected manual entry for exception (b)."/>
    </ext>
  </extLst>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4" xr:uid="{00000000-000C-0000-FFFF-FFFF92000000}" name="ExcBManualData1718Expenditures" displayName="ExcBManualData1718Expenditures" ref="H24:L25" totalsRowShown="0" headerRowDxfId="1128" dataDxfId="1126" headerRowBorderDxfId="1127" tableBorderDxfId="1125" totalsRowBorderDxfId="1124" headerRowCellStyle="Percent">
  <tableColumns count="5">
    <tableColumn id="1" xr3:uid="{00000000-0010-0000-9200-000001000000}" name="Column1" dataDxfId="1123">
      <calculatedColumnFormula>IF(I31="","Allowed Reduction",IF(I31&lt;0,"Allowed Reduction",IF(I31&gt;=0,"Not eligible for this exception","Allowed Reduction")))</calculatedColumnFormula>
    </tableColumn>
    <tableColumn id="2" xr3:uid="{00000000-0010-0000-9200-000002000000}" name="Local Total" dataDxfId="1122"/>
    <tableColumn id="3" xr3:uid="{00000000-0010-0000-9200-000003000000}" name="State and Local Total" dataDxfId="1121"/>
    <tableColumn id="4" xr3:uid="{00000000-0010-0000-9200-000004000000}" name="Local Per Capita" dataDxfId="1120"/>
    <tableColumn id="5" xr3:uid="{00000000-0010-0000-9200-000005000000}" name="State and Local Per Capita" dataDxfId="1119"/>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2-23 Compliance Standard" altTextSummary="If users prefer to use their own method to calculate the reduction for exception (b), they can use this table for any reduction in 2022-23. This table is for the compliance standard and is based on final expenditures. This table will be blank and blacked out if users selected auto-calculation of exception (b) on the Getting Started tab or if there is no decrease in enrollment."/>
    </ext>
  </extLst>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93000000}" name="Budget1819" displayName="Budget1819" ref="A4:F31" totalsRowShown="0" headerRowDxfId="1117" dataDxfId="1116" tableBorderDxfId="1115">
  <tableColumns count="6">
    <tableColumn id="1" xr3:uid="{00000000-0010-0000-9300-000001000000}" name="Object Description" dataDxfId="1114"/>
    <tableColumn id="2" xr3:uid="{00000000-0010-0000-9300-000002000000}" name="Code" dataDxfId="1113"/>
    <tableColumn id="7" xr3:uid="{00000000-0010-0000-9300-000007000000}" name="Code 2" dataDxfId="1112"/>
    <tableColumn id="3" xr3:uid="{00000000-0010-0000-9300-000003000000}" name="Local" dataDxfId="1111" dataCellStyle="Currency"/>
    <tableColumn id="4" xr3:uid="{00000000-0010-0000-9300-000004000000}" name="State" dataDxfId="1110" dataCellStyle="Currency"/>
    <tableColumn id="5" xr3:uid="{00000000-0010-0000-9300-000005000000}" name="State and Local" dataDxfId="1109"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2023-24" altTextSummary="In this table, users will enter their budget amounts for 2023-24. The column headers for the first three columns are unlocked and can be edited. If the LEA cannot separately budget for state and local funds, the &quot;Local&quot; column will be blacked out and is unavailable for data entry."/>
    </ext>
  </extLst>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94000000}" name="Expenditures1819" displayName="Expenditures1819" ref="H4:M31" totalsRowShown="0" headerRowDxfId="1108" dataDxfId="1107" tableBorderDxfId="1106">
  <tableColumns count="6">
    <tableColumn id="1" xr3:uid="{00000000-0010-0000-9400-000001000000}" name="Object Description" dataDxfId="1105"/>
    <tableColumn id="2" xr3:uid="{00000000-0010-0000-9400-000002000000}" name="Code" dataDxfId="1104"/>
    <tableColumn id="6" xr3:uid="{00000000-0010-0000-9400-000006000000}" name="Code 2" dataDxfId="1103"/>
    <tableColumn id="3" xr3:uid="{00000000-0010-0000-9400-000003000000}" name="Local" dataDxfId="1102" dataCellStyle="Currency"/>
    <tableColumn id="4" xr3:uid="{00000000-0010-0000-9400-000004000000}" name="State" dataDxfId="1101" dataCellStyle="Currency"/>
    <tableColumn id="5" xr3:uid="{00000000-0010-0000-9400-000005000000}" name="State and Local" dataDxfId="1100"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2023-24" altTextSummary="In this table, users will enter the LEA's final expendituresfor 2023-24. The column headers for the first three columns are unlocked and can be edited. If the LEA cannot separately budget for state and local funds, the &quot;Local&quot; column will be blacked out and is unavailable for data entry."/>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0E000000}" name="ExcBCalcsStateLocalTot1516" displayName="ExcBCalcsStateLocalTot1516" ref="E24:F29" headerRowDxfId="2208" dataDxfId="2206" headerRowBorderDxfId="2207" tableBorderDxfId="2205" totalsRowBorderDxfId="2204">
  <tableColumns count="2">
    <tableColumn id="1" xr3:uid="{00000000-0010-0000-0E00-000001000000}" name="Year" dataDxfId="2203" totalsRowDxfId="2202" dataCellStyle="Comma"/>
    <tableColumn id="2" xr3:uid="{00000000-0010-0000-0E00-000002000000}" name="Amount" dataDxfId="2201" totalsRowDxfId="2200"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Total method for 2020-21" altTextSummary="This table pulls data from the Exc &amp; Adj tabs to calculate exception (b) for the State and Local Total method for 2020-21.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00000000-000C-0000-FFFF-FFFF95000000}" name="LocalTotResults1819" displayName="LocalTotResults1819" ref="A3:C11" totalsRowShown="0" headerRowDxfId="1033" dataDxfId="1031" headerRowBorderDxfId="1032" tableBorderDxfId="1030" totalsRowBorderDxfId="1029">
  <tableColumns count="3">
    <tableColumn id="1" xr3:uid="{00000000-0010-0000-9500-000001000000}" name="Calculations" dataDxfId="1028"/>
    <tableColumn id="2" xr3:uid="{00000000-0010-0000-9500-000002000000}" name="Local  Total" dataDxfId="1027"/>
    <tableColumn id="3" xr3:uid="{00000000-0010-0000-9500-000003000000}" name="MOE Result" dataDxfId="1026">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Local Total MOE Results for 2023-24" altTextSummary="This table calculates the MOE Result for the Local Total method for 2023-24. This table pulls from the Amounts tabs and Exc &amp; Adj tabs to determine the MOE Result."/>
    </ext>
  </extLst>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00000000-000C-0000-FFFF-FFFF96000000}" name="StateLocalTotResults1819" displayName="StateLocalTotResults1819" ref="E3:G11" totalsRowShown="0" headerRowDxfId="1025" dataDxfId="1023" headerRowBorderDxfId="1024" tableBorderDxfId="1022" totalsRowBorderDxfId="1021">
  <tableColumns count="3">
    <tableColumn id="1" xr3:uid="{00000000-0010-0000-9600-000001000000}" name="Calculations" dataDxfId="1020"/>
    <tableColumn id="2" xr3:uid="{00000000-0010-0000-9600-000002000000}" name="State and Local Total" dataDxfId="1019"/>
    <tableColumn id="3" xr3:uid="{00000000-0010-0000-9600-000003000000}" name="MOE Result" dataDxfId="1018">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State and Local Total MOE Results for 2023-24" altTextSummary="This table calculates the MOE Result for the State and Local Total method for 2023-24. This table pulls from the Amounts tabs and Exc &amp; Adj tabs to determine the MOE Result."/>
    </ext>
  </extLst>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00000000-000C-0000-FFFF-FFFF97000000}" name="ExcACalcsLocalTot1819" displayName="ExcACalcsLocalTot1819" ref="A16:B24" totalsRowShown="0" headerRowDxfId="1017" dataDxfId="1015" headerRowBorderDxfId="1016" tableBorderDxfId="1014" totalsRowBorderDxfId="1013">
  <tableColumns count="2">
    <tableColumn id="1" xr3:uid="{00000000-0010-0000-9700-000001000000}" name="Year" dataDxfId="1012" dataCellStyle="Comma"/>
    <tableColumn id="2" xr3:uid="{00000000-0010-0000-9700-000002000000}" name="Amount" dataDxfId="1011"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Total method for 2023-24" altTextSummary="This table pulls data from the Exc &amp; Adj tabs to calculate exception (a) for the Local Total method for 2023-24. The table may be blank and blacked out if the LEA meets MOE without exceptions. Rows may be blank and blacked out if the LEA does not need to include all years under the &quot;subsequent years&quot; rule. "/>
    </ext>
  </extLst>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00000000-000C-0000-FFFF-FFFF98000000}" name="ExcBCalcsLocalTot1819" displayName="ExcBCalcsLocalTot1819" ref="A27:B35" totalsRowShown="0" headerRowDxfId="1010" dataDxfId="1008" headerRowBorderDxfId="1009" tableBorderDxfId="1007" totalsRowBorderDxfId="1006">
  <tableColumns count="2">
    <tableColumn id="1" xr3:uid="{00000000-0010-0000-9800-000001000000}" name="Year" dataDxfId="1005" dataCellStyle="Comma"/>
    <tableColumn id="2" xr3:uid="{00000000-0010-0000-9800-000002000000}" name="Amount" dataDxfId="1004"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Total method for 2023-24" altTextSummary="This table pulls data from the Exc &amp; Adj tabs to calculate exception (b) for the Local Total method for 2023-24.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00000000-000C-0000-FFFF-FFFF99000000}" name="ExcCCalcsLocalTot1819" displayName="ExcCCalcsLocalTot1819" ref="A42:B50" totalsRowShown="0" headerRowDxfId="1003" dataDxfId="1001" headerRowBorderDxfId="1002" tableBorderDxfId="1000">
  <tableColumns count="2">
    <tableColumn id="1" xr3:uid="{00000000-0010-0000-9900-000001000000}" name="Year" dataDxfId="999" dataCellStyle="Comma"/>
    <tableColumn id="2" xr3:uid="{00000000-0010-0000-9900-000002000000}" name="Amount" dataDxfId="998"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Total method for 2023-24" altTextSummary="This table pulls data from the Exc &amp; Adj tabs to calculate exception (c) for the Local Total method for 2023-24. The table may be blank and blacked out if the LEA meets MOE without exceptions. Rows may be blank and blacked out if the LEA does not need to include all years under the &quot;subsequent years&quot; rule."/>
    </ext>
  </extLst>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00000000-000C-0000-FFFF-FFFF9A000000}" name="ExcDCalcsLocalTot1819" displayName="ExcDCalcsLocalTot1819" ref="A54:B62" totalsRowShown="0" headerRowDxfId="997" dataDxfId="995" headerRowBorderDxfId="996" tableBorderDxfId="994" totalsRowBorderDxfId="993">
  <tableColumns count="2">
    <tableColumn id="1" xr3:uid="{00000000-0010-0000-9A00-000001000000}" name="Year" dataDxfId="992" dataCellStyle="Comma"/>
    <tableColumn id="2" xr3:uid="{00000000-0010-0000-9A00-000002000000}" name="Amount" dataDxfId="991"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Total method for 2023-24" altTextSummary="This table pulls data from the Exc &amp; Adj tabs to calculate exception (d) for the Local Total method for 2023-24. The table may be blank and blacked out if the LEA meets MOE without exceptions. Rows may be blank and blacked out if the LEA does not need to include all years under the &quot;subsequent years&quot; rule."/>
    </ext>
  </extLst>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00000000-000C-0000-FFFF-FFFF9B000000}" name="ExcECalcsLocalTot1819" displayName="ExcECalcsLocalTot1819" ref="A66:B74" totalsRowShown="0" headerRowDxfId="990" dataDxfId="988" headerRowBorderDxfId="989" tableBorderDxfId="987" totalsRowBorderDxfId="986">
  <tableColumns count="2">
    <tableColumn id="1" xr3:uid="{00000000-0010-0000-9B00-000001000000}" name="Year" dataDxfId="985" dataCellStyle="Comma"/>
    <tableColumn id="2" xr3:uid="{00000000-0010-0000-9B00-000002000000}" name="Amount" dataDxfId="984"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ations for Local Total method for 2023-24" altTextSummary="This table pulls data from the Exc &amp; Adj tabs to calculate exception (e) for the Local Total method for 2023-24.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00000000-000C-0000-FFFF-FFFF9C000000}" name="AdjCalcsLocalTot1819" displayName="AdjCalcsLocalTot1819" ref="A79:B87" totalsRowShown="0" headerRowDxfId="983" dataDxfId="981" headerRowBorderDxfId="982" tableBorderDxfId="980" totalsRowBorderDxfId="979">
  <tableColumns count="2">
    <tableColumn id="1" xr3:uid="{00000000-0010-0000-9C00-000001000000}" name="Year" dataDxfId="978" dataCellStyle="Comma"/>
    <tableColumn id="2" xr3:uid="{00000000-0010-0000-9C00-000002000000}" name="Amount" dataDxfId="977"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Total method for 2023-24" altTextSummary="This table pulls data from the Exc &amp; Adj tabs to calculate the MOE adjustment for the Local Total method for 2023-24. The table may be blank and blacked out if the LEA meets MOE without adjustments. Rows may be blank and blacked out if the LEA does not need to include all years under the &quot;subsequent years&quot; rule."/>
    </ext>
  </extLst>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00000000-000C-0000-FFFF-FFFF9D000000}" name="ExcACalcsStateLocalTot1819" displayName="ExcACalcsStateLocalTot1819" ref="E16:F24" totalsRowShown="0" headerRowDxfId="976" dataDxfId="974" headerRowBorderDxfId="975" tableBorderDxfId="973" totalsRowBorderDxfId="972">
  <tableColumns count="2">
    <tableColumn id="1" xr3:uid="{00000000-0010-0000-9D00-000001000000}" name="Year" dataDxfId="971" dataCellStyle="Comma"/>
    <tableColumn id="2" xr3:uid="{00000000-0010-0000-9D00-000002000000}" name="Amount" dataDxfId="970"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Total method for 2023-24" altTextSummary="This table pulls data from the Exc &amp; Adj tabs to calculate exception (a) for the State and Local Total method for 2023-24. The table may be blank and blacked out if the LEA meets MOE without exceptions. Rows may be blank and blacked out if the LEA does not need to include all years under the &quot;subsequent years&quot; rule. "/>
    </ext>
  </extLst>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00000000-000C-0000-FFFF-FFFF9E000000}" name="ExcBCalcsStateLocalTot1819" displayName="ExcBCalcsStateLocalTot1819" ref="E27:F35" totalsRowShown="0" headerRowDxfId="969" dataDxfId="967" headerRowBorderDxfId="968" tableBorderDxfId="966" totalsRowBorderDxfId="965">
  <tableColumns count="2">
    <tableColumn id="1" xr3:uid="{00000000-0010-0000-9E00-000001000000}" name="Year" dataDxfId="964" dataCellStyle="Comma"/>
    <tableColumn id="2" xr3:uid="{00000000-0010-0000-9E00-000002000000}" name="Amount" dataDxfId="963"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Total method for 2023-24" altTextSummary="This table pulls data from the Exc &amp; Adj tabs to calculate exception (b) for the State and Local Total method for 2023-24.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0F000000}" name="ExcCCalcsStateLocalTot1516" displayName="ExcCCalcsStateLocalTot1516" ref="E36:F41" totalsRowShown="0" headerRowDxfId="2199" dataDxfId="2197" headerRowBorderDxfId="2198" tableBorderDxfId="2196">
  <tableColumns count="2">
    <tableColumn id="1" xr3:uid="{00000000-0010-0000-0F00-000001000000}" name="Year" dataDxfId="2195"/>
    <tableColumn id="2" xr3:uid="{00000000-0010-0000-0F00-000002000000}" name="Amount" dataDxfId="2194"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Total method for 2020-21" altTextSummary="This table pulls data from the Exc &amp; Adj tabs to calculate exception (c) for the State and Local Total method for 2020-21. The table may be blank and blacked out if the LEA meets MOE without exceptions. Rows may be blank and blacked out if the LEA does not need to include all years under the &quot;subsequent years&quot; rule."/>
    </ext>
  </extLst>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00000000-000C-0000-FFFF-FFFF9F000000}" name="ExcCCalcsStateLocalTot1819" displayName="ExcCCalcsStateLocalTot1819" ref="E42:F50" totalsRowShown="0" headerRowDxfId="962" dataDxfId="960" headerRowBorderDxfId="961" tableBorderDxfId="959">
  <tableColumns count="2">
    <tableColumn id="1" xr3:uid="{00000000-0010-0000-9F00-000001000000}" name="Year" dataDxfId="958" dataCellStyle="Comma"/>
    <tableColumn id="2" xr3:uid="{00000000-0010-0000-9F00-000002000000}" name="Amount" dataDxfId="957"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Total method for 2023-24" altTextSummary="This table pulls data from the Exc &amp; Adj tabs to calculate exception (c) for the State and Local Total method for 2023-24. The table may be blank and blacked out if the LEA meets MOE without exceptions. Rows may be blank and blacked out if the LEA does not need to include all years under the &quot;subsequent years&quot; rule."/>
    </ext>
  </extLst>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00000000-000C-0000-FFFF-FFFFA0000000}" name="ExcDCalcsStateLocalTot1819" displayName="ExcDCalcsStateLocalTot1819" ref="E54:F62" totalsRowShown="0" headerRowDxfId="956" dataDxfId="954" headerRowBorderDxfId="955" tableBorderDxfId="953" totalsRowBorderDxfId="952">
  <tableColumns count="2">
    <tableColumn id="1" xr3:uid="{00000000-0010-0000-A000-000001000000}" name="Year" dataDxfId="951" dataCellStyle="Comma"/>
    <tableColumn id="2" xr3:uid="{00000000-0010-0000-A000-000002000000}" name="Amount" dataDxfId="950"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Total method for 2023-24" altTextSummary="This table pulls data from the Exc &amp; Adj tabs to calculate exception (d) for the State and Local Total method for 2023-24. The table may be blank and blacked out if the LEA meets MOE without exceptions. Rows may be blank and blacked out if the LEA does not need to include all years under the &quot;subsequent years&quot; rule."/>
    </ext>
  </extLst>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00000000-000C-0000-FFFF-FFFFA1000000}" name="ExcECalcsStateLocalTot1819" displayName="ExcECalcsStateLocalTot1819" ref="E66:F74" totalsRowShown="0" headerRowDxfId="949" dataDxfId="947" headerRowBorderDxfId="948" tableBorderDxfId="946" totalsRowBorderDxfId="945">
  <tableColumns count="2">
    <tableColumn id="1" xr3:uid="{00000000-0010-0000-A100-000001000000}" name="Year" dataDxfId="944" dataCellStyle="Comma"/>
    <tableColumn id="2" xr3:uid="{00000000-0010-0000-A100-000002000000}" name="Amount" dataDxfId="943"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23-24" altTextSummary="This table pulls data from the Exc &amp; Adj tabs to calculate exception (e) for the State and Local Total method for 2023-24.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00000000-000C-0000-FFFF-FFFFA2000000}" name="AdjCalcsStateLocalTot1819" displayName="AdjCalcsStateLocalTot1819" ref="E79:F87" totalsRowShown="0" headerRowDxfId="942" dataDxfId="940" headerRowBorderDxfId="941" tableBorderDxfId="939" totalsRowBorderDxfId="938">
  <tableColumns count="2">
    <tableColumn id="1" xr3:uid="{00000000-0010-0000-A200-000001000000}" name="Year" dataDxfId="937" dataCellStyle="Comma"/>
    <tableColumn id="2" xr3:uid="{00000000-0010-0000-A200-000002000000}" name="Amount" dataDxfId="936"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Total method for 2023-24" altTextSummary="This table pulls data from the Exc &amp; Adj tabs to calculate the MOE adjustment for the State and Local Total method for 2023-24. The table may be blank and blacked out if the LEA meets MOE without adjustments. Rows may be blank and blacked out if the LEA does not need to include all years under the &quot;subsequent years&quot; rule."/>
    </ext>
  </extLst>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00000000-000C-0000-FFFF-FFFFA3000000}" name="ExcACalcsLocalPerCap1819" displayName="ExcACalcsLocalPerCap1819" ref="I16:J24" totalsRowShown="0" headerRowDxfId="935" dataDxfId="933" headerRowBorderDxfId="934" tableBorderDxfId="932" totalsRowBorderDxfId="931">
  <tableColumns count="2">
    <tableColumn id="1" xr3:uid="{00000000-0010-0000-A300-000001000000}" name="Year" dataDxfId="930" dataCellStyle="Comma"/>
    <tableColumn id="2" xr3:uid="{00000000-0010-0000-A300-000002000000}" name="Amount" dataDxfId="929"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Per Capita method for 2023-24" altTextSummary="This table pulls data from the Exc &amp; Adj tabs to calculate exception (a) for the Local Per Capita method for 2023-24. The table may be blank and blacked out if the LEA meets MOE without exceptions. Rows may be blank and blacked out if the LEA does not need to include all years under the &quot;subsequent years&quot; rule. "/>
    </ext>
  </extLst>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00000000-000C-0000-FFFF-FFFFA4000000}" name="ExcBCalcsLocalPerCap1819" displayName="ExcBCalcsLocalPerCap1819" ref="I27:J35" totalsRowShown="0" headerRowDxfId="928" dataDxfId="926" headerRowBorderDxfId="927" tableBorderDxfId="925" totalsRowBorderDxfId="924">
  <tableColumns count="2">
    <tableColumn id="1" xr3:uid="{00000000-0010-0000-A400-000001000000}" name="Year" dataDxfId="923" dataCellStyle="Comma"/>
    <tableColumn id="2" xr3:uid="{00000000-0010-0000-A400-000002000000}" name="Amount" dataDxfId="922"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Per Capita method for 2023-24" altTextSummary="This table pulls data from the Exc &amp; Adj tabs to calculate exception (b) for the Local Per Capita method for 2023-24.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00000000-000C-0000-FFFF-FFFFA5000000}" name="ExcCCalcsLocalPerCap1819" displayName="ExcCCalcsLocalPerCap1819" ref="I42:J50" totalsRowShown="0" headerRowDxfId="921" dataDxfId="919" headerRowBorderDxfId="920" tableBorderDxfId="918">
  <tableColumns count="2">
    <tableColumn id="1" xr3:uid="{00000000-0010-0000-A500-000001000000}" name="Year" dataDxfId="917" dataCellStyle="Comma"/>
    <tableColumn id="2" xr3:uid="{00000000-0010-0000-A500-000002000000}" name="Amount" dataDxfId="916"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Per Capita method for 2023-24" altTextSummary="This table pulls data from the Exc &amp; Adj tabs to calculate exception (c) for the Local Per Capita method for 2023-24. The table may be blank and blacked out if the LEA meets MOE without exceptions. Rows may be blank and blacked out if the LEA does not need to include all years under the &quot;subsequent years&quot; rule."/>
    </ext>
  </extLst>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00000000-000C-0000-FFFF-FFFFA6000000}" name="ExcDCalcsLocalPerCap1819" displayName="ExcDCalcsLocalPerCap1819" ref="I54:J62" totalsRowShown="0" headerRowDxfId="915" dataDxfId="913" headerRowBorderDxfId="914" tableBorderDxfId="912" totalsRowBorderDxfId="911">
  <tableColumns count="2">
    <tableColumn id="1" xr3:uid="{00000000-0010-0000-A600-000001000000}" name="Year" dataDxfId="910" dataCellStyle="Comma"/>
    <tableColumn id="2" xr3:uid="{00000000-0010-0000-A600-000002000000}" name="Amount" dataDxfId="909"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Per Capita method for 2023-24" altTextSummary="This table pulls data from the Exc &amp; Adj tabs to calculate exception (d) for the Local Per Capita method for 2023-24. The table may be blank and blacked out if the LEA meets MOE without exceptions. Rows may be blank and blacked out if the LEA does not need to include all years under the &quot;subsequent years&quot; rule."/>
    </ext>
  </extLst>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00000000-000C-0000-FFFF-FFFFA7000000}" name="ExcECalcsLocalPerCap1819" displayName="ExcECalcsLocalPerCap1819" ref="I66:J74" totalsRowShown="0" headerRowDxfId="908" headerRowBorderDxfId="907" tableBorderDxfId="906" totalsRowBorderDxfId="905">
  <tableColumns count="2">
    <tableColumn id="1" xr3:uid="{00000000-0010-0000-A700-000001000000}" name="Year" dataDxfId="904" dataCellStyle="Comma"/>
    <tableColumn id="2" xr3:uid="{00000000-0010-0000-A700-000002000000}" name="Amount" dataDxfId="903"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Per Capita method for 2023-24" altTextSummary="This table pulls data from the Exc &amp; Adj tabs to calculate exception (e) for the Local Per Capita method for 2023-24.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00000000-000C-0000-FFFF-FFFFA8000000}" name="AdjCalcsLocalPerCap1819" displayName="AdjCalcsLocalPerCap1819" ref="I80:J88" totalsRowShown="0" headerRowDxfId="902" dataDxfId="900" headerRowBorderDxfId="901" tableBorderDxfId="899" totalsRowBorderDxfId="898">
  <tableColumns count="2">
    <tableColumn id="1" xr3:uid="{00000000-0010-0000-A800-000001000000}" name="Year" dataDxfId="897" dataCellStyle="Comma"/>
    <tableColumn id="2" xr3:uid="{00000000-0010-0000-A800-000002000000}" name="Amount" dataDxfId="896"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Per Capita method for 2023-24" altTextSummary="This table pulls data from the Exc &amp; Adj tabs to calculate the MOE adjustment for the Local Per Capita method for 2023-24. The table may be blank and blacked out if the LEA meets MOE without adjustments. Rows may be blank and blacked out if the LEA does not need to include all years under the &quot;subsequent years&quot; rule."/>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10000000}" name="ExcDCalcsStateLocalTot1516" displayName="ExcDCalcsStateLocalTot1516" ref="E45:F50" totalsRowShown="0" headerRowDxfId="2193" dataDxfId="2191" headerRowBorderDxfId="2192" tableBorderDxfId="2190" totalsRowBorderDxfId="2189">
  <tableColumns count="2">
    <tableColumn id="1" xr3:uid="{00000000-0010-0000-1000-000001000000}" name="Year" dataDxfId="2188" dataCellStyle="Comma"/>
    <tableColumn id="2" xr3:uid="{00000000-0010-0000-1000-000002000000}" name="Amount" dataDxfId="2187"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Total method for 2020-21" altTextSummary="This table pulls data from the Exc &amp; Adj tabs to calculate exception (d) for the State and Local Total method for 2020-21. The table may be blank and blacked out if the LEA meets MOE without exceptions. Rows may be blank and blacked out if the LEA does not need to include all years under the &quot;subsequent years&quot; rule."/>
    </ext>
  </extLst>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00000000-000C-0000-FFFF-FFFFA9000000}" name="LocalPerCapResults1819" displayName="LocalPerCapResults1819" ref="I3:K11" totalsRowShown="0" headerRowDxfId="895" dataDxfId="894" tableBorderDxfId="893">
  <tableColumns count="3">
    <tableColumn id="1" xr3:uid="{00000000-0010-0000-A900-000001000000}" name="Calculations" dataDxfId="892"/>
    <tableColumn id="2" xr3:uid="{00000000-0010-0000-A900-000002000000}" name="Local Per Capita" dataDxfId="891" dataCellStyle="Currency"/>
    <tableColumn id="3" xr3:uid="{00000000-0010-0000-A900-000003000000}" name="MOE Result" dataDxfId="890"/>
  </tableColumns>
  <tableStyleInfo name="TableStyleMedium9" showFirstColumn="0" showLastColumn="0" showRowStripes="1" showColumnStripes="0"/>
  <extLst>
    <ext xmlns:x14="http://schemas.microsoft.com/office/spreadsheetml/2009/9/main" uri="{504A1905-F514-4f6f-8877-14C23A59335A}">
      <x14:table altText="Local Per Capita MOE Results for 2023-24" altTextSummary="This table calculates the MOE Result for the Local Per Capita method for 2023-24. This table pulls from the Amounts tabs and Exc &amp; Adj tabs to determine the MOE Result."/>
    </ext>
  </extLst>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00000000-000C-0000-FFFF-FFFFAA000000}" name="StateLocalPerCapResults1819" displayName="StateLocalPerCapResults1819" ref="M3:O11" totalsRowShown="0" headerRowDxfId="889" dataDxfId="888" tableBorderDxfId="887">
  <tableColumns count="3">
    <tableColumn id="1" xr3:uid="{00000000-0010-0000-AA00-000001000000}" name="Calculations" dataDxfId="886"/>
    <tableColumn id="2" xr3:uid="{00000000-0010-0000-AA00-000002000000}" name="State &amp; Local Per Capita" dataDxfId="885" dataCellStyle="Currency"/>
    <tableColumn id="3" xr3:uid="{00000000-0010-0000-AA00-000003000000}" name="MOE Result" dataDxfId="884"/>
  </tableColumns>
  <tableStyleInfo name="TableStyleMedium9" showFirstColumn="0" showLastColumn="0" showRowStripes="1" showColumnStripes="0"/>
  <extLst>
    <ext xmlns:x14="http://schemas.microsoft.com/office/spreadsheetml/2009/9/main" uri="{504A1905-F514-4f6f-8877-14C23A59335A}">
      <x14:table altText="State and Local Per Capita MOE Results for 2023-24" altTextSummary="This table calculates the MOE Result for the State and Local Per Capita method for 2023-24. This table pulls from the Amounts tabs and Exc &amp; Adj tabs to determine the MOE Result."/>
    </ext>
  </extLst>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00000000-000C-0000-FFFF-FFFFAB000000}" name="ExcACalcsStateLocalPerCap1819" displayName="ExcACalcsStateLocalPerCap1819" ref="M16:N24" totalsRowShown="0" headerRowDxfId="883" dataDxfId="881" headerRowBorderDxfId="882" tableBorderDxfId="880" totalsRowBorderDxfId="879">
  <tableColumns count="2">
    <tableColumn id="1" xr3:uid="{00000000-0010-0000-AB00-000001000000}" name="Year" dataDxfId="878" dataCellStyle="Comma"/>
    <tableColumn id="2" xr3:uid="{00000000-0010-0000-AB00-000002000000}" name="Amount" dataDxfId="877"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Per Capita method for 2023-24" altTextSummary="This table pulls data from the Exc &amp; Adj tabs to calculate exception (a) for the State and Local Per Capita method for 2023-24. The table may be blank and blacked out if the LEA meets MOE without exceptions. Rows may be blank and blacked out if the LEA does not need to include all years under the &quot;subsequent years&quot; rule. "/>
    </ext>
  </extLst>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00000000-000C-0000-FFFF-FFFFAC000000}" name="ExcBCalcsStateLocalPerCap1819" displayName="ExcBCalcsStateLocalPerCap1819" ref="M27:N35" totalsRowShown="0" headerRowDxfId="876" dataDxfId="874" headerRowBorderDxfId="875" tableBorderDxfId="873" totalsRowBorderDxfId="872">
  <tableColumns count="2">
    <tableColumn id="1" xr3:uid="{00000000-0010-0000-AC00-000001000000}" name="Year" dataDxfId="871" dataCellStyle="Comma"/>
    <tableColumn id="2" xr3:uid="{00000000-0010-0000-AC00-000002000000}" name="Amount" dataDxfId="870"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Per Capita method for 2023-24" altTextSummary="This table pulls data from the Exc &amp; Adj tabs to calculate exception (b) for the State and Local Per Capita method for 2023-24.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00000000-000C-0000-FFFF-FFFFAD000000}" name="ExcCCalcsStateLocalPerCap1819" displayName="ExcCCalcsStateLocalPerCap1819" ref="M42:N50" totalsRowShown="0" headerRowDxfId="869" dataDxfId="867" headerRowBorderDxfId="868" tableBorderDxfId="866">
  <tableColumns count="2">
    <tableColumn id="1" xr3:uid="{00000000-0010-0000-AD00-000001000000}" name="Year" dataDxfId="865" dataCellStyle="Comma"/>
    <tableColumn id="2" xr3:uid="{00000000-0010-0000-AD00-000002000000}" name="Amount" dataDxfId="864"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Per Capita method for 2023-24" altTextSummary="This table pulls data from the Exc &amp; Adj tabs to calculate exception (c) for the State and Local Per Capita method for 2023-24. The table may be blank and blacked out if the LEA meets MOE without exceptions. Rows may be blank and blacked out if the LEA does not need to include all years under the &quot;subsequent years&quot; rule."/>
    </ext>
  </extLst>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00000000-000C-0000-FFFF-FFFFAE000000}" name="ExcDCalcsStateLocalPerCap1819" displayName="ExcDCalcsStateLocalPerCap1819" ref="M54:N62" totalsRowShown="0" headerRowDxfId="863" dataDxfId="861" headerRowBorderDxfId="862" tableBorderDxfId="860" totalsRowBorderDxfId="859">
  <tableColumns count="2">
    <tableColumn id="1" xr3:uid="{00000000-0010-0000-AE00-000001000000}" name="Year" dataDxfId="858" dataCellStyle="Comma"/>
    <tableColumn id="2" xr3:uid="{00000000-0010-0000-AE00-000002000000}" name="Amount" dataDxfId="857"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Per Capita method for 2023-24" altTextSummary="This table pulls data from the Exc &amp; Adj tabs to calculate exception (d) for the State and Local Per Capita method for 2023-24. The table may be blank and blacked out if the LEA meets MOE without exceptions. Rows may be blank and blacked out if the LEA does not need to include all years under the &quot;subsequent years&quot; rule."/>
    </ext>
  </extLst>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00000000-000C-0000-FFFF-FFFFAF000000}" name="ExcECalcsStateLocalPerCap1819" displayName="ExcECalcsStateLocalPerCap1819" ref="M66:N74" totalsRowShown="0" headerRowDxfId="856" headerRowBorderDxfId="855" tableBorderDxfId="854" totalsRowBorderDxfId="853">
  <tableColumns count="2">
    <tableColumn id="1" xr3:uid="{00000000-0010-0000-AF00-000001000000}" name="Year" dataDxfId="852" dataCellStyle="Comma"/>
    <tableColumn id="2" xr3:uid="{00000000-0010-0000-AF00-000002000000}" name="Amount" dataDxfId="851"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Per Capita method for 2023-24" altTextSummary="This table pulls data from the Exc &amp; Adj tabs to calculate exception (e) for the State and Local Per Capita method for 2023-24.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00000000-000C-0000-FFFF-FFFFB0000000}" name="AdjCalcsStateLocalPerCap1819" displayName="AdjCalcsStateLocalPerCap1819" ref="M80:N88" totalsRowShown="0" headerRowDxfId="850" dataDxfId="848" headerRowBorderDxfId="849" tableBorderDxfId="847" totalsRowBorderDxfId="846">
  <tableColumns count="2">
    <tableColumn id="1" xr3:uid="{00000000-0010-0000-B000-000001000000}" name="Year" dataDxfId="845" dataCellStyle="Comma"/>
    <tableColumn id="2" xr3:uid="{00000000-0010-0000-B000-000002000000}" name="Amount" dataDxfId="844"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Per Capita method for 2023-24" altTextSummary="This table pulls data from the Exc &amp; Adj tabs to calculate the MOE adjustment for the State and Local Per Capita method for 2023-24. The table may be blank and blacked out if the LEA meets MOE without adjustments. Rows may be blank and blacked out if the LEA does not need to include all years under the &quot;subsequent years&quot; rule."/>
    </ext>
  </extLst>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5" xr:uid="{00000000-000C-0000-FFFF-FFFFB1000000}" name="ExcADepartingData1819Budget" displayName="ExcADepartingData1819Budget" ref="A6:F12" totalsRowShown="0" headerRowDxfId="833" dataDxfId="831" headerRowBorderDxfId="832" tableBorderDxfId="830">
  <tableColumns count="6">
    <tableColumn id="1" xr3:uid="{00000000-0010-0000-B100-000001000000}" name="Position Title" dataDxfId="829"/>
    <tableColumn id="2" xr3:uid="{00000000-0010-0000-B100-000002000000}" name="Employee Name" dataDxfId="828"/>
    <tableColumn id="3" xr3:uid="{00000000-0010-0000-B100-000003000000}" name="Reason for Leaving" dataDxfId="827"/>
    <tableColumn id="4" xr3:uid="{00000000-0010-0000-B100-000004000000}" name="Salary" dataDxfId="826" dataCellStyle="Currency"/>
    <tableColumn id="5" xr3:uid="{00000000-0010-0000-B100-000005000000}" name="Benefits" dataDxfId="825" dataCellStyle="Currency"/>
    <tableColumn id="8" xr3:uid="{00000000-0010-0000-B100-000008000000}" name="Total Budget" dataDxfId="824"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3-24 Eligibility Standard" altTextSummary="Users can enter data in this table for any departing personnel projected for 2023-24. This table is for the eligiblity standard and is based on budget amounts."/>
    </ext>
  </extLst>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6" xr:uid="{00000000-000C-0000-FFFF-FFFFB2000000}" name="ExcAReplaceData1819Budget" displayName="ExcAReplaceData1819Budget" ref="A14:F20" totalsRowShown="0" headerRowDxfId="823" dataDxfId="821" headerRowBorderDxfId="822" tableBorderDxfId="820">
  <tableColumns count="6">
    <tableColumn id="1" xr3:uid="{00000000-0010-0000-B200-000001000000}" name="Position Title" dataDxfId="819"/>
    <tableColumn id="2" xr3:uid="{00000000-0010-0000-B200-000002000000}" name="Employee Name" dataDxfId="818"/>
    <tableColumn id="3" xr3:uid="{00000000-0010-0000-B200-000003000000}" name="Column1" dataDxfId="817"/>
    <tableColumn id="4" xr3:uid="{00000000-0010-0000-B200-000004000000}" name="Salary" dataDxfId="816" dataCellStyle="Currency"/>
    <tableColumn id="5" xr3:uid="{00000000-0010-0000-B200-000005000000}" name="Benefits" dataDxfId="815" dataCellStyle="Currency"/>
    <tableColumn id="8" xr3:uid="{00000000-0010-0000-B200-000008000000}" name="Total Budget" dataDxfId="814"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23-24 Eligiblity Standard" altTextSummary="Users can enter data in this table for any replacement personnel projected for 2023-24. This table is for the eligiblity standard and is based on budget amounts."/>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11000000}" name="ExcECalcsStateLocalTot1516" displayName="ExcECalcsStateLocalTot1516" ref="E54:F59" totalsRowShown="0" headerRowDxfId="2186" headerRowBorderDxfId="2185" tableBorderDxfId="2184" totalsRowBorderDxfId="2183">
  <tableColumns count="2">
    <tableColumn id="1" xr3:uid="{00000000-0010-0000-1100-000001000000}" name="Year" dataDxfId="2182" dataCellStyle="Comma"/>
    <tableColumn id="2" xr3:uid="{00000000-0010-0000-1100-000002000000}" name="Amount" dataDxfId="2181"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20-21" altTextSummary="This table pulls data from the Exc &amp; Adj tabs to calculate exception (e) for the State and Local Total method for 2020-21.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7" xr:uid="{00000000-000C-0000-FFFF-FFFFB3000000}" name="ExcDData1819Budget" displayName="ExcDData1819Budget" ref="A50:B56" totalsRowShown="0" headerRowDxfId="813" dataDxfId="811" headerRowBorderDxfId="812" tableBorderDxfId="810">
  <tableColumns count="2">
    <tableColumn id="1" xr3:uid="{00000000-0010-0000-B300-000001000000}" name="Description" dataDxfId="809"/>
    <tableColumn id="2" xr3:uid="{00000000-0010-0000-B300-000002000000}" name="Budgeted Cost in Final Year " dataDxfId="808"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3-24 Eligibility Standard" altTextSummary="Users can enter data in this table for the projected termination of costly expenditures for long-term purchases for 2023-24. This table is for the eligiblity standard and is based on budget amounts."/>
    </ext>
  </extLst>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00000000-000C-0000-FFFF-FFFFB4000000}" name="AdjData1819Budget" displayName="AdjData1819Budget" ref="A69:B70" totalsRowShown="0" headerRowDxfId="807" dataDxfId="805" headerRowBorderDxfId="806" tableBorderDxfId="804" totalsRowBorderDxfId="803">
  <tableColumns count="2">
    <tableColumn id="1" xr3:uid="{00000000-0010-0000-B400-000001000000}" name="Column1" dataDxfId="802"/>
    <tableColumn id="2" xr3:uid="{00000000-0010-0000-B400-000002000000}" name="Projected Adjustment" dataDxfId="801">
      <calculatedColumnFormula>IF(B69&lt;1,"",(B69/'4.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23-24 Eligiblity Standard" altTextSummary="Users can enter data in this table for the projected Adjustment to MOE for 2023-24. This table is for the eligiblity standard and is based on budget amounts. Use IDC's MOE Reduction Decision Tree and Calculator to determine the adjustment amount."/>
    </ext>
  </extLst>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00000000-000C-0000-FFFF-FFFFB5000000}" name="ExcCData1819Budget" displayName="ExcCData1819Budget" ref="A40:C46" totalsRowShown="0" headerRowDxfId="800" dataDxfId="799" tableBorderDxfId="798">
  <tableColumns count="3">
    <tableColumn id="1" xr3:uid="{00000000-0010-0000-B500-000001000000}" name="Student Identifier" dataDxfId="797"/>
    <tableColumn id="2" xr3:uid="{00000000-0010-0000-B500-000002000000}" name="Reason" dataDxfId="796"/>
    <tableColumn id="3" xr3:uid="{00000000-0010-0000-B500-000003000000}" name="Budgeted Cost" dataDxfId="795"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3-24 Eligiblity Standard" altTextSummary="Users can enter data in this table for the projected termination of the obligation to provide special education to a particular student that is an exceptionally costly program projected for 2023-24. This table is for the eligiblity standard and is based on budget amounts."/>
    </ext>
  </extLst>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00000000-000C-0000-FFFF-FFFFB6000000}" name="ExcEData1819Budget" displayName="ExcEData1819Budget" ref="A60:B66" totalsRowShown="0" headerRowDxfId="794" tableBorderDxfId="793">
  <tableColumns count="2">
    <tableColumn id="1" xr3:uid="{00000000-0010-0000-B600-000001000000}" name="Student Identifier" dataDxfId="792"/>
    <tableColumn id="2" xr3:uid="{00000000-0010-0000-B600-000002000000}" name="Budgeted Cost Assumed by SEA" dataDxfId="791"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3-24 Eligibility Standard" altTextSummary="Users can enter data for the projected assumption of cost by the high cost fund operated by the SEA for for 2023-24 This table is for the eligiblity standard and uses budget data. The table will be blank and blacked out if the SEA does not have a high cost fund under §300.704."/>
    </ext>
  </extLst>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00000000-000C-0000-FFFF-FFFFB7000000}" name="ExcBAutoEnrollmentData1819Budget" displayName="ExcBAutoEnrollmentData1819Budget" ref="A28:B32" totalsRowShown="0" headerRowDxfId="790" dataDxfId="789">
  <tableColumns count="2">
    <tableColumn id="1" xr3:uid="{00000000-0010-0000-B700-000001000000}" name="Column1" dataDxfId="788"/>
    <tableColumn id="2" xr3:uid="{00000000-0010-0000-B700-000002000000}" name="Column2" dataDxfId="787"/>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3-24 Eligiblity Standard" altTextSummary="This table automatically calculates the change in enrollment for 2023-24 to determine whether the LEA can apply exception (b). This table is for the eligiblity standard."/>
    </ext>
  </extLst>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00000000-000C-0000-FFFF-FFFFB8000000}" name="ExcBAutoReductionData1819Budget" displayName="ExcBAutoReductionData1819Budget" ref="A33:C35" totalsRowShown="0" headerRowDxfId="786" dataDxfId="784" headerRowBorderDxfId="785" tableBorderDxfId="783" totalsRowBorderDxfId="782" headerRowCellStyle="Percent">
  <tableColumns count="3">
    <tableColumn id="1" xr3:uid="{00000000-0010-0000-B800-000001000000}" name="Column1" dataDxfId="781"/>
    <tableColumn id="2" xr3:uid="{00000000-0010-0000-B800-000002000000}" name="Local Total" dataDxfId="780">
      <calculatedColumnFormula>IF(B30&gt;=0,"",B31*B33)</calculatedColumnFormula>
    </tableColumn>
    <tableColumn id="3" xr3:uid="{00000000-0010-0000-B800-000003000000}" name="State and Local Total" dataDxfId="779">
      <calculatedColumnFormula>IF(B30&gt;=0,"",B31*C33)</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3-24 Eligiblity Standard" altTextSummary="This table automatically calculates the projected reduction based on a decrease in enrollment for 2023-24. This table is for the eligiblity standard and uses budget data. The table will be blank and blacked out if there is no decrease in enrollment or if the user selected manual entry for exception (b)."/>
    </ext>
  </extLst>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3" xr:uid="{00000000-000C-0000-FFFF-FFFFB9000000}" name="ExcBManualData1819Budget" displayName="ExcBManualData1819Budget" ref="A24:E25" totalsRowShown="0" headerRowDxfId="778" dataDxfId="776" headerRowBorderDxfId="777" tableBorderDxfId="775" totalsRowBorderDxfId="774" headerRowCellStyle="Percent">
  <tableColumns count="5">
    <tableColumn id="1" xr3:uid="{00000000-0010-0000-B900-000001000000}" name="Column1" dataDxfId="773">
      <calculatedColumnFormula>IF(B31="","Projected Reduction",IF(B31&lt;0,"Projected Reduction",IF(B31&gt;=0,"Not eligible for this exception","Projected Reduction")))</calculatedColumnFormula>
    </tableColumn>
    <tableColumn id="2" xr3:uid="{00000000-0010-0000-B900-000002000000}" name="Local Total" dataDxfId="772"/>
    <tableColumn id="3" xr3:uid="{00000000-0010-0000-B900-000003000000}" name="State and Local Total" dataDxfId="771"/>
    <tableColumn id="4" xr3:uid="{00000000-0010-0000-B900-000004000000}" name="Local Per Capita" dataDxfId="770"/>
    <tableColumn id="5" xr3:uid="{00000000-0010-0000-B900-000005000000}" name="State and Local Per Capita" dataDxfId="769"/>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3-24 Eligiblity Standard" altTextSummary="If users prefer to use their own method to calculate the reduction for exception (b), they can use this table for any projected reduction in 2023-24. This table is for the eligiblity standard and is based on budget amounts. This table will be blank and blacked out if users selected auto-calculation of exception (b) on the Getting Started tab or if there is no decrease in enrollment."/>
    </ext>
  </extLst>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4" xr:uid="{00000000-000C-0000-FFFF-FFFFBA000000}" name="ExcADepartingData1819Expenditures" displayName="ExcADepartingData1819Expenditures" ref="H6:M12" totalsRowShown="0" headerRowDxfId="768" dataDxfId="766" headerRowBorderDxfId="767" tableBorderDxfId="765">
  <tableColumns count="6">
    <tableColumn id="1" xr3:uid="{00000000-0010-0000-BA00-000001000000}" name="Position Title" dataDxfId="764"/>
    <tableColumn id="2" xr3:uid="{00000000-0010-0000-BA00-000002000000}" name="Employee Name" dataDxfId="763"/>
    <tableColumn id="3" xr3:uid="{00000000-0010-0000-BA00-000003000000}" name="Reason for Leaving" dataDxfId="762"/>
    <tableColumn id="4" xr3:uid="{00000000-0010-0000-BA00-000004000000}" name="Salary" dataDxfId="761" dataCellStyle="Currency"/>
    <tableColumn id="5" xr3:uid="{00000000-0010-0000-BA00-000005000000}" name="Benefits" dataDxfId="760" dataCellStyle="Currency"/>
    <tableColumn id="8" xr3:uid="{00000000-0010-0000-BA00-000008000000}" name="Total Expenditures" dataDxfId="759"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3-24 Compliance Standard" altTextSummary="Users can enter data in this table for any departing personnel for 2023-24. This table is for the compliance standard and is based on final expenditures."/>
    </ext>
  </extLst>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5" xr:uid="{00000000-000C-0000-FFFF-FFFFBB000000}" name="ExcAReplaceData1819Expenditures" displayName="ExcAReplaceData1819Expenditures" ref="H14:M20" totalsRowShown="0" headerRowDxfId="758" dataDxfId="756" headerRowBorderDxfId="757" tableBorderDxfId="755">
  <tableColumns count="6">
    <tableColumn id="1" xr3:uid="{00000000-0010-0000-BB00-000001000000}" name="Position Title" dataDxfId="754"/>
    <tableColumn id="2" xr3:uid="{00000000-0010-0000-BB00-000002000000}" name="Employee Name" dataDxfId="753"/>
    <tableColumn id="3" xr3:uid="{00000000-0010-0000-BB00-000003000000}" name="Column1" dataDxfId="752"/>
    <tableColumn id="4" xr3:uid="{00000000-0010-0000-BB00-000004000000}" name="Salary" dataDxfId="751" dataCellStyle="Currency"/>
    <tableColumn id="5" xr3:uid="{00000000-0010-0000-BB00-000005000000}" name="Benefits" dataDxfId="750" dataCellStyle="Currency"/>
    <tableColumn id="8" xr3:uid="{00000000-0010-0000-BB00-000008000000}" name="Total Expenditures" dataDxfId="749"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23-24 Compliance Standard" altTextSummary="Users can enter data in this table for any replacement personnel for 2023-24. This table is for the compliance standard and is based on final expenditures."/>
    </ext>
  </extLst>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6" xr:uid="{00000000-000C-0000-FFFF-FFFFBC000000}" name="ExcDData1819Expenditures" displayName="ExcDData1819Expenditures" ref="H50:I56" totalsRowShown="0" headerRowDxfId="748" dataDxfId="746" headerRowBorderDxfId="747" tableBorderDxfId="745">
  <tableColumns count="2">
    <tableColumn id="1" xr3:uid="{00000000-0010-0000-BC00-000001000000}" name="Description" dataDxfId="744"/>
    <tableColumn id="2" xr3:uid="{00000000-0010-0000-BC00-000002000000}" name="Cost in Final Year of Expenditure" dataDxfId="743"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3-24 Compliance Standard" altTextSummary="Users can enter data in this table for the termination of costly expenditures for long-term purchases for 2023-24. This table is for the compliance standard and is based on final expenditures."/>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12000000}" name="AdjCalcsStateLocalTot1516" displayName="AdjCalcsStateLocalTot1516" ref="E64:F69" totalsRowShown="0" headerRowDxfId="2180" dataDxfId="2178" headerRowBorderDxfId="2179" tableBorderDxfId="2177" totalsRowBorderDxfId="2176">
  <tableColumns count="2">
    <tableColumn id="1" xr3:uid="{00000000-0010-0000-1200-000001000000}" name="Year" dataDxfId="2175" dataCellStyle="Comma"/>
    <tableColumn id="2" xr3:uid="{00000000-0010-0000-1200-000002000000}" name="Amount" dataDxfId="2174"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Total method for 2020-21" altTextSummary="This table pulls data from the Exc &amp; Adj tabs to calculate the MOE adjustment for the State and Local Total method for 2020-21. The table may be blank and blacked out if the LEA meets MOE without adjustments. Rows may be blank and blacked out if the LEA does not need to include all years under the &quot;subsequent years&quot; rule."/>
    </ext>
  </extLst>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7" xr:uid="{00000000-000C-0000-FFFF-FFFFBD000000}" name="AdjData1819Expenditures" displayName="AdjData1819Expenditures" ref="H69:I70" totalsRowShown="0" headerRowDxfId="742" dataDxfId="740" headerRowBorderDxfId="741" tableBorderDxfId="739" totalsRowBorderDxfId="738">
  <tableColumns count="2">
    <tableColumn id="1" xr3:uid="{00000000-0010-0000-BD00-000001000000}" name="Column1" dataDxfId="737"/>
    <tableColumn id="2" xr3:uid="{00000000-0010-0000-BD00-000002000000}" name="Adjustment" dataDxfId="736">
      <calculatedColumnFormula>IF(I69&lt;1,"",(I69/'4. Multi-Year MOE Summary'!T7))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23-24 Compliance Standard" altTextSummary="Users can enter data in this table for the Adjustment to MOE for 2023-24. This table is for the compliance standard and is based on final expenditures. Use IDC's MOE Reduction Decision Tree and Calculator to determine the adjustment amount."/>
    </ext>
  </extLst>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8" xr:uid="{00000000-000C-0000-FFFF-FFFFBE000000}" name="ExcCData1819Expenditures" displayName="ExcCData1819Expenditures" ref="H40:J46" totalsRowShown="0" headerRowDxfId="735" dataDxfId="734" tableBorderDxfId="733">
  <tableColumns count="3">
    <tableColumn id="1" xr3:uid="{00000000-0010-0000-BE00-000001000000}" name="Student Identifier" dataDxfId="732"/>
    <tableColumn id="2" xr3:uid="{00000000-0010-0000-BE00-000002000000}" name="Reason" dataDxfId="731"/>
    <tableColumn id="3" xr3:uid="{00000000-0010-0000-BE00-000003000000}" name="Expenditures" dataDxfId="730"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3-24 Compliance Standard" altTextSummary="Users can enter data in this table for the termination of the obligation to provide special education to a particular student that is an exceptionally costly program projected for 2023-24. This table is for the compliance standard and is based on final expenditures."/>
    </ext>
  </extLst>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9" xr:uid="{00000000-000C-0000-FFFF-FFFFBF000000}" name="ExcEData1819Expenditures" displayName="ExcEData1819Expenditures" ref="H60:I66" totalsRowShown="0" headerRowDxfId="729" tableBorderDxfId="728">
  <tableColumns count="2">
    <tableColumn id="1" xr3:uid="{00000000-0010-0000-BF00-000001000000}" name="Student Identifier" dataDxfId="727"/>
    <tableColumn id="2" xr3:uid="{00000000-0010-0000-BF00-000002000000}" name="Cost Assumed by SEA" dataDxfId="726"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3-24 Compliance Standard" altTextSummary="Users can enter data for the assumption of cost by the high cost fund operated by the SEA for for 2023-24. This table is for the compliance standard and uses final expenditures. The table will be blank and blacked out if the SEA does not have a high cost fund under §300.704."/>
    </ext>
  </extLst>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 xr:uid="{00000000-000C-0000-FFFF-FFFFC0000000}" name="ExcBAutoEnrollmentData1819Expenditures" displayName="ExcBAutoEnrollmentData1819Expenditures" ref="H28:I32" totalsRowShown="0" headerRowDxfId="725" dataDxfId="724">
  <tableColumns count="2">
    <tableColumn id="1" xr3:uid="{00000000-0010-0000-C000-000001000000}" name="Column1" dataDxfId="723"/>
    <tableColumn id="2" xr3:uid="{00000000-0010-0000-C000-000002000000}" name="Column2" dataDxfId="722"/>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3-24 Compliance Standard" altTextSummary="This table automatically calculates the change in enrollment for 2023-24 to determine whether the LEA can apply exception (b). This table is for the compliance standard."/>
    </ext>
  </extLst>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1" xr:uid="{00000000-000C-0000-FFFF-FFFFC1000000}" name="ExcBAutoReductionData1819Expenditures" displayName="ExcBAutoReductionData1819Expenditures" ref="H33:J35" totalsRowShown="0" headerRowDxfId="721" dataDxfId="719" headerRowBorderDxfId="720" tableBorderDxfId="718" totalsRowBorderDxfId="717" headerRowCellStyle="Percent">
  <tableColumns count="3">
    <tableColumn id="1" xr3:uid="{00000000-0010-0000-C100-000001000000}" name="Column1" dataDxfId="716"/>
    <tableColumn id="2" xr3:uid="{00000000-0010-0000-C100-000002000000}" name="Local Total" dataDxfId="715"/>
    <tableColumn id="3" xr3:uid="{00000000-0010-0000-C100-000003000000}" name="State and Local Total" dataDxfId="714"/>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3-24 Compliance Standard" altTextSummary="This table automatically calculates the reduction based on a decrease in enrollment for 2023-24. This table is for the compliance standard and uses final expenditures. The table will be blank and blacked out if there is no decrease in enrollment or if the user selected manual entry for exception (b)."/>
    </ext>
  </extLst>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2" xr:uid="{00000000-000C-0000-FFFF-FFFFC2000000}" name="ExcBManualData1819Expenditures" displayName="ExcBManualData1819Expenditures" ref="H24:L25" totalsRowShown="0" headerRowDxfId="713" dataDxfId="711" headerRowBorderDxfId="712" tableBorderDxfId="710" totalsRowBorderDxfId="709" headerRowCellStyle="Percent">
  <tableColumns count="5">
    <tableColumn id="1" xr3:uid="{00000000-0010-0000-C200-000001000000}" name="Column1" dataDxfId="708">
      <calculatedColumnFormula>IF(I31="","Allowed Reduction",IF(I31&lt;0,"Allowed Reduction",IF(I31&gt;=0,"Not eligible for this exception","Allowed Reduction")))</calculatedColumnFormula>
    </tableColumn>
    <tableColumn id="2" xr3:uid="{00000000-0010-0000-C200-000002000000}" name="Local Total" dataDxfId="707"/>
    <tableColumn id="3" xr3:uid="{00000000-0010-0000-C200-000003000000}" name="State and Local Total" dataDxfId="706"/>
    <tableColumn id="4" xr3:uid="{00000000-0010-0000-C200-000004000000}" name="Local Per Capita" dataDxfId="705"/>
    <tableColumn id="5" xr3:uid="{00000000-0010-0000-C200-000005000000}" name="State and Local Per Capita" dataDxfId="704"/>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3-24 Compliance Standard" altTextSummary="If users prefer to use their own method to calculate the reduction for exception (b), they can use this table for any reduction in 2023-24. This table is for the compliance standard and is based on final expenditures. This table will be blank and blacked out if users selected auto-calculation of exception (b) on the Getting Started tab or if there is no decrease in enrollment."/>
    </ext>
  </extLst>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C3000000}" name="Budget1920" displayName="Budget1920" ref="A4:F31" totalsRowShown="0" headerRowDxfId="702" dataDxfId="701" tableBorderDxfId="700">
  <tableColumns count="6">
    <tableColumn id="1" xr3:uid="{00000000-0010-0000-C300-000001000000}" name="Object Description" dataDxfId="699"/>
    <tableColumn id="2" xr3:uid="{00000000-0010-0000-C300-000002000000}" name="Code" dataDxfId="698"/>
    <tableColumn id="6" xr3:uid="{00000000-0010-0000-C300-000006000000}" name="Code 2" dataDxfId="697"/>
    <tableColumn id="3" xr3:uid="{00000000-0010-0000-C300-000003000000}" name="Local" dataDxfId="696" dataCellStyle="Currency"/>
    <tableColumn id="4" xr3:uid="{00000000-0010-0000-C300-000004000000}" name="State" dataDxfId="695" dataCellStyle="Currency"/>
    <tableColumn id="5" xr3:uid="{00000000-0010-0000-C300-000005000000}" name="State and Local" dataDxfId="694"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2024-25" altTextSummary="In this table, users will enter their budget amounts for 2024-25. The column headers for the first three columns are unlocked and can be edited. If the LEA cannot separately budget for state and local funds, the &quot;Local&quot; column will be blacked out and is unavailable for data entry."/>
    </ext>
  </extLst>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C4000000}" name="Expenditures1920" displayName="Expenditures1920" ref="H4:M31" totalsRowShown="0" headerRowDxfId="693" dataDxfId="692" tableBorderDxfId="691">
  <tableColumns count="6">
    <tableColumn id="1" xr3:uid="{00000000-0010-0000-C400-000001000000}" name="Object Description" dataDxfId="690"/>
    <tableColumn id="2" xr3:uid="{00000000-0010-0000-C400-000002000000}" name="Code" dataDxfId="689"/>
    <tableColumn id="6" xr3:uid="{00000000-0010-0000-C400-000006000000}" name="Code 2" dataDxfId="688"/>
    <tableColumn id="3" xr3:uid="{00000000-0010-0000-C400-000003000000}" name="Local" dataDxfId="687" dataCellStyle="Currency"/>
    <tableColumn id="4" xr3:uid="{00000000-0010-0000-C400-000004000000}" name="State" dataDxfId="686" dataCellStyle="Currency"/>
    <tableColumn id="5" xr3:uid="{00000000-0010-0000-C400-000005000000}" name="State and Local" dataDxfId="685"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2024-25" altTextSummary="In this table, users will enter the LEA's final expendituresfor 2024-25. The column headers for the first three columns are unlocked and can be edited. If the LEA cannot separately budget for state and local funds, the &quot;Local&quot; column will be blacked out and is unavailable for data entry."/>
    </ext>
  </extLst>
</table>
</file>

<file path=xl/tables/table1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1" xr:uid="{00000000-000C-0000-FFFF-FFFFC5000000}" name="LocalTotResults1920" displayName="LocalTotResults1920" ref="A3:C11" totalsRowShown="0" headerRowDxfId="611" dataDxfId="609" headerRowBorderDxfId="610" tableBorderDxfId="608" totalsRowBorderDxfId="607">
  <tableColumns count="3">
    <tableColumn id="1" xr3:uid="{00000000-0010-0000-C500-000001000000}" name="Calculations" dataDxfId="606"/>
    <tableColumn id="2" xr3:uid="{00000000-0010-0000-C500-000002000000}" name="Local  Total" dataDxfId="605"/>
    <tableColumn id="3" xr3:uid="{00000000-0010-0000-C500-000003000000}" name="MOE Result" dataDxfId="604">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Local Total MOE Results for 2024-25" altTextSummary="This table calculates the MOE Result for the Local Total method for 2024-25. This table pulls from the Amounts tabs and Exc &amp; Adj tabs to determine the MOE Result."/>
    </ext>
  </extLst>
</table>
</file>

<file path=xl/tables/table1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2" xr:uid="{00000000-000C-0000-FFFF-FFFFC6000000}" name="StateLocalTotResults1920" displayName="StateLocalTotResults1920" ref="E3:G11" totalsRowShown="0" headerRowDxfId="603" dataDxfId="601" headerRowBorderDxfId="602" tableBorderDxfId="600" totalsRowBorderDxfId="599">
  <tableColumns count="3">
    <tableColumn id="1" xr3:uid="{00000000-0010-0000-C600-000001000000}" name="Calculations" dataDxfId="598"/>
    <tableColumn id="2" xr3:uid="{00000000-0010-0000-C600-000002000000}" name="State and Local Total" dataDxfId="597"/>
    <tableColumn id="3" xr3:uid="{00000000-0010-0000-C600-000003000000}" name="MOE Result" dataDxfId="596">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State and Local Total MOE Results for 2024-25" altTextSummary="This table calculates the MOE Result for the State and Local Total method for 2024-25. This table pulls from the Amounts tabs and Exc &amp; Adj tabs to determine the MOE Resul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MultiYearSummary" displayName="MultiYearSummary" ref="A2:Q12" totalsRowShown="0" headerRowDxfId="2375" dataDxfId="2373" headerRowBorderDxfId="2374" tableBorderDxfId="2372" totalsRowBorderDxfId="2371">
  <tableColumns count="17">
    <tableColumn id="1" xr3:uid="{00000000-0010-0000-0100-000001000000}" name="Fiscal Year" dataDxfId="2370"/>
    <tableColumn id="11" xr3:uid="{00000000-0010-0000-0100-00000B000000}" name="Standard" dataDxfId="2369"/>
    <tableColumn id="6" xr3:uid="{00000000-0010-0000-0100-000006000000}" name="Child Count" dataDxfId="2368"/>
    <tableColumn id="2" xr3:uid="{00000000-0010-0000-0100-000002000000}" name="Local Total Amount" dataDxfId="2367"/>
    <tableColumn id="7" xr3:uid="{00000000-0010-0000-0100-000007000000}" name="Local Total MOE Result" dataDxfId="2366">
      <calculatedColumnFormula>IF('9. 21-22 MOE'!C1="","",IF('9. 21-22 MOE'!C1="Met","Met",IF('9. 21-22 MOE'!C4="Met","Met",IF('9. 21-22 MOE'!C6="Met","Met","Did Not Meet"))))</calculatedColumnFormula>
    </tableColumn>
    <tableColumn id="3" xr3:uid="{00000000-0010-0000-0100-000003000000}" name="State and Local Total Amount" dataDxfId="2365" dataCellStyle="Currency"/>
    <tableColumn id="8" xr3:uid="{00000000-0010-0000-0100-000008000000}" name="State and Local Total MOE Result" dataDxfId="2364">
      <calculatedColumnFormula>IF('9. 21-22 MOE'!C1="","",IF('9. 21-22 MOE'!G1="Met","Met",IF('9. 21-22 MOE'!G4="Met","Met",IF('9. 21-22 MOE'!G6="Met","Met","Did Not Meet"))))</calculatedColumnFormula>
    </tableColumn>
    <tableColumn id="4" xr3:uid="{00000000-0010-0000-0100-000004000000}" name="Local Per Capita Amount" dataDxfId="2363" dataCellStyle="Currency">
      <calculatedColumnFormula>D3/C3</calculatedColumnFormula>
    </tableColumn>
    <tableColumn id="9" xr3:uid="{00000000-0010-0000-0100-000009000000}" name="Local Per Capita MOE Result" dataDxfId="2362">
      <calculatedColumnFormula>IF('9. 21-22 MOE'!C1="","",IF('9. 21-22 MOE'!K3="Met","Met",IF('9. 21-22 MOE'!#REF!="Met","Met",IF('9. 21-22 MOE'!K6="Met","Met","Did Not Meet"))))</calculatedColumnFormula>
    </tableColumn>
    <tableColumn id="5" xr3:uid="{00000000-0010-0000-0100-000005000000}" name="State and Local Per Capita Amount" dataDxfId="2361" dataCellStyle="Currency">
      <calculatedColumnFormula>IF(F3="","",F3/C3)</calculatedColumnFormula>
    </tableColumn>
    <tableColumn id="10" xr3:uid="{00000000-0010-0000-0100-00000A000000}" name="State and Local Per Capita MOE Result" dataDxfId="2360">
      <calculatedColumnFormula>IF('9. 21-22 MOE'!C1="","",IF('9. 21-22 MOE'!O3="Met","Met",IF('9. 21-22 MOE'!#REF!="Met","Met",IF('9. 21-22 MOE'!O6="Met","Met","Did Not Meet"))))</calculatedColumnFormula>
    </tableColumn>
    <tableColumn id="12" xr3:uid="{00000000-0010-0000-0100-00000C000000}" name="Amount of IDEA Part B, Section 611 Subgrant " dataDxfId="2359" dataCellStyle="Currency"/>
    <tableColumn id="16" xr3:uid="{00000000-0010-0000-0100-000010000000}" name="Amount of IDEA Part B, Section 619 Subgrant" dataDxfId="2358" dataCellStyle="Currency"/>
    <tableColumn id="17" xr3:uid="{00000000-0010-0000-0100-000011000000}" name="Total IDEA Part B Subgrant" dataDxfId="2357" dataCellStyle="Currency"/>
    <tableColumn id="13" xr3:uid="{00000000-0010-0000-0100-00000D000000}" name="Repayment Amount (Compliance Test Only)" dataDxfId="2356"/>
    <tableColumn id="14" xr3:uid="{00000000-0010-0000-0100-00000E000000}" name="Date SEA Paid Amount (from Non-federal Funds) to the US Treasury" dataDxfId="2355"/>
    <tableColumn id="15" xr3:uid="{00000000-0010-0000-0100-00000F000000}" name="Date LEA Paid Amount (from Non-federal Funds) to the SEA, if required" dataDxfId="2354"/>
  </tableColumns>
  <tableStyleInfo name="TableStyleMedium9" showFirstColumn="0" showLastColumn="0" showRowStripes="0" showColumnStripes="0"/>
  <extLst>
    <ext xmlns:x14="http://schemas.microsoft.com/office/spreadsheetml/2009/9/main" uri="{504A1905-F514-4f6f-8877-14C23A59335A}">
      <x14:table altText="Multi-Year MOE Summary" altTextSummary="In this table, the user will enter historical data on child counts, MOE amounts, and MOE results for 2015-16 through 2019-20. The user can also enter data on IDEA subgrants and repayment amounts for those years. For 2020-21 and beyond, the spreadsheet will pull data from other sheets for child counts, MOE amounts, and MOE results. The user will need to enter data on the IDEA subgrants for 2020-21 and beyond. This sheet will also calculate the shortfalls and repayment amount, if needed._x000d__x000a__x000d__x000a_If the LEA cannot separately account for local and state funds, the columns for local amounts and results will be blacked out and will not contain data."/>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13000000}" name="ExcACalcsLocalPerCap1516" displayName="ExcACalcsLocalPerCap1516" ref="I16:J21" totalsRowShown="0" headerRowDxfId="2173" dataDxfId="2171" headerRowBorderDxfId="2172" tableBorderDxfId="2170" totalsRowBorderDxfId="2169">
  <tableColumns count="2">
    <tableColumn id="1" xr3:uid="{00000000-0010-0000-1300-000001000000}" name="Year" dataDxfId="2168" dataCellStyle="Comma"/>
    <tableColumn id="2" xr3:uid="{00000000-0010-0000-1300-000002000000}" name="Amount" dataDxfId="2167"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Per Capita method for 2020-21" altTextSummary="This table pulls data from the Exc &amp; Adj tabs to calculate exception (a) for the Local Per Capita method for 2020-21. The table may be blank and blacked out if the LEA meets MOE without exceptions. Rows may be blank and blacked out if the LEA does not need to include all years under the &quot;subsequent years&quot; rule."/>
    </ext>
  </extLst>
</table>
</file>

<file path=xl/tables/table2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 xr:uid="{00000000-000C-0000-FFFF-FFFFC7000000}" name="ExcACalcsLocalTot1920" displayName="ExcACalcsLocalTot1920" ref="A16:B25" totalsRowShown="0" headerRowDxfId="595" dataDxfId="593" headerRowBorderDxfId="594" tableBorderDxfId="592" totalsRowBorderDxfId="591">
  <tableColumns count="2">
    <tableColumn id="1" xr3:uid="{00000000-0010-0000-C700-000001000000}" name="Year" dataDxfId="590" dataCellStyle="Comma"/>
    <tableColumn id="2" xr3:uid="{00000000-0010-0000-C700-000002000000}" name="Amount" dataDxfId="589"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Total method for 2024-25" altTextSummary="This table pulls data from the Exc &amp; Adj tabs to calculate exception (a) for the Local Total method for 2024-25. The table may be blank and blacked out if the LEA meets MOE without exceptions. Rows may be blank and blacked out if the LEA does not need to include all years under the &quot;subsequent years&quot; rule. "/>
    </ext>
  </extLst>
</table>
</file>

<file path=xl/tables/table2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4" xr:uid="{00000000-000C-0000-FFFF-FFFFC8000000}" name="ExcBCalcsLocalTot1920" displayName="ExcBCalcsLocalTot1920" ref="A28:B37" totalsRowShown="0" headerRowDxfId="588" dataDxfId="586" headerRowBorderDxfId="587" tableBorderDxfId="585" totalsRowBorderDxfId="584">
  <tableColumns count="2">
    <tableColumn id="1" xr3:uid="{00000000-0010-0000-C800-000001000000}" name="Year" dataDxfId="583" dataCellStyle="Comma"/>
    <tableColumn id="2" xr3:uid="{00000000-0010-0000-C800-000002000000}" name="Amount" dataDxfId="582"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Total method for 2024-25" altTextSummary="This table pulls data from the Exc &amp; Adj tabs to calculate exception (b) for the Local Total method for 2024-25.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2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5" xr:uid="{00000000-000C-0000-FFFF-FFFFC9000000}" name="ExcCCalcsLocalTot1920" displayName="ExcCCalcsLocalTot1920" ref="A44:B53" totalsRowShown="0" headerRowDxfId="581" dataDxfId="579" headerRowBorderDxfId="580" tableBorderDxfId="578">
  <tableColumns count="2">
    <tableColumn id="1" xr3:uid="{00000000-0010-0000-C900-000001000000}" name="Year" dataDxfId="577" dataCellStyle="Comma"/>
    <tableColumn id="2" xr3:uid="{00000000-0010-0000-C900-000002000000}" name="Amount" dataDxfId="576"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Total Method for 2024-25" altTextSummary="This table pulls data from the Exc &amp; Adj tabs to calculate exception (c) for the Local Total method for 2024-25. The table may be blank and blacked out if the LEA meets MOE without exceptions. Rows may be blank and blacked out if the LEA does not need to include all years under the &quot;subsequent years&quot; rule."/>
    </ext>
  </extLst>
</table>
</file>

<file path=xl/tables/table2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6" xr:uid="{00000000-000C-0000-FFFF-FFFFCA000000}" name="ExcDCalcsLocalTot1920" displayName="ExcDCalcsLocalTot1920" ref="A57:B66" totalsRowShown="0" headerRowDxfId="575" dataDxfId="573" headerRowBorderDxfId="574" tableBorderDxfId="572" totalsRowBorderDxfId="571">
  <tableColumns count="2">
    <tableColumn id="1" xr3:uid="{00000000-0010-0000-CA00-000001000000}" name="Year" dataDxfId="570" dataCellStyle="Comma"/>
    <tableColumn id="2" xr3:uid="{00000000-0010-0000-CA00-000002000000}" name="Amount" dataDxfId="569"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Total method for 2024-25" altTextSummary="This table pulls data from the Exc &amp; Adj tabs to calculate exception (d) for the Local Total method for 2024-25. The table may be blank and blacked out if the LEA meets MOE without exceptions. Rows may be blank and blacked out if the LEA does not need to include all years under the &quot;subsequent years&quot; rule."/>
    </ext>
  </extLst>
</table>
</file>

<file path=xl/tables/table2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7" xr:uid="{00000000-000C-0000-FFFF-FFFFCB000000}" name="ExcECalcsLocalTot1920" displayName="ExcECalcsLocalTot1920" ref="A70:B79" totalsRowShown="0" headerRowDxfId="568" dataDxfId="566" headerRowBorderDxfId="567" tableBorderDxfId="565" totalsRowBorderDxfId="564">
  <tableColumns count="2">
    <tableColumn id="1" xr3:uid="{00000000-0010-0000-CB00-000001000000}" name="Year" dataDxfId="563" dataCellStyle="Comma"/>
    <tableColumn id="2" xr3:uid="{00000000-0010-0000-CB00-000002000000}" name="Amount" dataDxfId="562"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Total method for 2024-25" altTextSummary="This table pulls data from the Exc &amp; Adj tabs to calculate exception (e) for the Local Total method for 2024-25.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2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 xr:uid="{00000000-000C-0000-FFFF-FFFFCC000000}" name="AdjCalcsLocalTot1920" displayName="AdjCalcsLocalTot1920" ref="A84:B93" totalsRowShown="0" headerRowDxfId="561" dataDxfId="559" headerRowBorderDxfId="560" tableBorderDxfId="558" totalsRowBorderDxfId="557">
  <tableColumns count="2">
    <tableColumn id="1" xr3:uid="{00000000-0010-0000-CC00-000001000000}" name="Year" dataDxfId="556" dataCellStyle="Comma"/>
    <tableColumn id="2" xr3:uid="{00000000-0010-0000-CC00-000002000000}" name="Amount" dataDxfId="555"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Total method for 2024-25" altTextSummary="This table pulls data from the Exc &amp; Adj tabs to calculate the MOE adjustment for the Local Total method for 2024-25. The table may be blank and blacked out if the LEA meets MOE without adjustments. Rows may be blank and blacked out if the LEA does not need to include all years under the &quot;subsequent years&quot; rule."/>
    </ext>
  </extLst>
</table>
</file>

<file path=xl/tables/table2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9" xr:uid="{00000000-000C-0000-FFFF-FFFFCD000000}" name="ExcACalcsStateLocalTot1920" displayName="ExcACalcsStateLocalTot1920" ref="E16:F25" totalsRowShown="0" headerRowDxfId="554" dataDxfId="552" headerRowBorderDxfId="553" tableBorderDxfId="551" totalsRowBorderDxfId="550">
  <tableColumns count="2">
    <tableColumn id="1" xr3:uid="{00000000-0010-0000-CD00-000001000000}" name="Year" dataDxfId="549" dataCellStyle="Comma"/>
    <tableColumn id="2" xr3:uid="{00000000-0010-0000-CD00-000002000000}" name="Amount" dataDxfId="548"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Total method for 2024-25" altTextSummary="This table pulls data from the Exc &amp; Adj tabs to calculate exception (a) for the State and Local Total method for 2024-25. The table may be blank and blacked out if the LEA meets MOE without exceptions. Rows may be blank and blacked out if the LEA does not need to include all years under the &quot;subsequent years&quot; rule. "/>
    </ext>
  </extLst>
</table>
</file>

<file path=xl/tables/table2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0" xr:uid="{00000000-000C-0000-FFFF-FFFFCE000000}" name="ExcBCalcsStateLocalTot1920" displayName="ExcBCalcsStateLocalTot1920" ref="E28:F37" totalsRowShown="0" headerRowDxfId="547" dataDxfId="545" headerRowBorderDxfId="546" tableBorderDxfId="544" totalsRowBorderDxfId="543">
  <tableColumns count="2">
    <tableColumn id="1" xr3:uid="{00000000-0010-0000-CE00-000001000000}" name="Year" dataDxfId="542" dataCellStyle="Comma"/>
    <tableColumn id="2" xr3:uid="{00000000-0010-0000-CE00-000002000000}" name="Amount" dataDxfId="541"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Total method for 2024-25" altTextSummary="This table pulls data from the Exc &amp; Adj tabs to calculate exception (b) for the State and Local Total method for 2024-25.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2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 xr:uid="{00000000-000C-0000-FFFF-FFFFCF000000}" name="ExcCCalcsStateLocalTot1920" displayName="ExcCCalcsStateLocalTot1920" ref="E44:F53" totalsRowShown="0" headerRowDxfId="540" dataDxfId="538" headerRowBorderDxfId="539" tableBorderDxfId="537">
  <tableColumns count="2">
    <tableColumn id="1" xr3:uid="{00000000-0010-0000-CF00-000001000000}" name="Year" dataDxfId="536" dataCellStyle="Comma"/>
    <tableColumn id="2" xr3:uid="{00000000-0010-0000-CF00-000002000000}" name="Amount" dataDxfId="535"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Total method for 2024-25" altTextSummary="This table pulls data from the Exc &amp; Adj tabs to calculate exception (c) for the State and Local Total method for 2024-25. The table may be blank and blacked out if the LEA meets MOE without exceptions. Rows may be blank and blacked out if the LEA does not need to include all years under the &quot;subsequent years&quot; rule."/>
    </ext>
  </extLst>
</table>
</file>

<file path=xl/tables/table2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2" xr:uid="{00000000-000C-0000-FFFF-FFFFD0000000}" name="ExcDCalcsStateLocalTot1920" displayName="ExcDCalcsStateLocalTot1920" ref="E57:F66" totalsRowShown="0" headerRowDxfId="534" headerRowBorderDxfId="533" tableBorderDxfId="532" totalsRowBorderDxfId="531">
  <tableColumns count="2">
    <tableColumn id="1" xr3:uid="{00000000-0010-0000-D000-000001000000}" name="Year" dataDxfId="530" dataCellStyle="Comma"/>
    <tableColumn id="2" xr3:uid="{00000000-0010-0000-D000-000002000000}" name="Amount" dataDxfId="529"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Total method for 2024-25" altTextSummary="This table pulls data from the Exc &amp; Adj tabs to calculate exception (d) for the State and Local Total method for 2024-25. The table may be blank and blacked out if the LEA meets MOE without exceptions. Rows may be blank and blacked out if the LEA does not need to include all years under the &quot;subsequent years&quot; rule."/>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14000000}" name="ExcBCalcsLocalPerCap1516" displayName="ExcBCalcsLocalPerCap1516" ref="I24:J29" headerRowDxfId="2166" dataDxfId="2164" headerRowBorderDxfId="2165" tableBorderDxfId="2163" totalsRowBorderDxfId="2162">
  <tableColumns count="2">
    <tableColumn id="1" xr3:uid="{00000000-0010-0000-1400-000001000000}" name="Year" totalsRowFunction="custom" dataDxfId="2161" totalsRowDxfId="2160" dataCellStyle="Comma">
      <totalsRowFormula>IF(K$6="Met","",IF(OR(J$4="2014-2015",J$4="2013-2014",J$4="2012-2013",J$4="2011-2012"),"","2011-12 Total"))</totalsRowFormula>
    </tableColumn>
    <tableColumn id="2" xr3:uid="{00000000-0010-0000-1400-000002000000}" name="Amount" dataDxfId="2159" totalsRowDxfId="2158"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altions for Local Per Capita method for 2020-21" altTextSummary="This table pulls data from the Exc &amp; Adj tabs to calculate exception (b) for the Local Per Capita method for 2020-21.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 xr:uid="{00000000-000C-0000-FFFF-FFFFD1000000}" name="ExcECalcsStateLocalTot1920" displayName="ExcECalcsStateLocalTot1920" ref="E70:F79" totalsRowShown="0" headerRowDxfId="528" headerRowBorderDxfId="527" tableBorderDxfId="526" totalsRowBorderDxfId="525">
  <tableColumns count="2">
    <tableColumn id="1" xr3:uid="{00000000-0010-0000-D100-000001000000}" name="Year" dataDxfId="524" dataCellStyle="Comma"/>
    <tableColumn id="2" xr3:uid="{00000000-0010-0000-D100-000002000000}" name="Amount" dataDxfId="523"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24-25" altTextSummary="This table pulls data from the Exc &amp; Adj tabs to calculate exception (e) for the State and Local Total method for 2024-25.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2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4" xr:uid="{00000000-000C-0000-FFFF-FFFFD2000000}" name="AdjCalcsStateLocalTot1920" displayName="AdjCalcsStateLocalTot1920" ref="E84:F93" totalsRowShown="0" headerRowDxfId="522" headerRowBorderDxfId="521" tableBorderDxfId="520" totalsRowBorderDxfId="519">
  <tableColumns count="2">
    <tableColumn id="1" xr3:uid="{00000000-0010-0000-D200-000001000000}" name="Year" dataDxfId="518" dataCellStyle="Comma"/>
    <tableColumn id="2" xr3:uid="{00000000-0010-0000-D200-000002000000}" name="Amount" dataDxfId="517"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Total method for 2024-25" altTextSummary="This table pulls data from the Exc &amp; Adj tabs to calculate the MOE adjustment for the State and Local Total method for 2024-25. The table may be blank and blacked out if the LEA meets MOE without adjustments. Rows may be blank and blacked out if the LEA does not need to include all years under the &quot;subsequent years&quot; rule."/>
    </ext>
  </extLst>
</table>
</file>

<file path=xl/tables/table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 xr:uid="{00000000-000C-0000-FFFF-FFFFD3000000}" name="ExcACalcsLocalPerCap1920" displayName="ExcACalcsLocalPerCap1920" ref="I16:J25" totalsRowShown="0" headerRowDxfId="516" dataDxfId="514" headerRowBorderDxfId="515" tableBorderDxfId="513" totalsRowBorderDxfId="512">
  <tableColumns count="2">
    <tableColumn id="1" xr3:uid="{00000000-0010-0000-D300-000001000000}" name="Year" dataDxfId="511" dataCellStyle="Comma"/>
    <tableColumn id="2" xr3:uid="{00000000-0010-0000-D300-000002000000}" name="Amount" dataDxfId="510"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Per Capita method for 2024-25" altTextSummary="This table pulls data from the Exc &amp; Adj tabs to calculate exception (a) for the Local Per Capita method for 2024-25. The table may be blank and blacked out if the LEA meets MOE without exceptions. Rows may be blank and blacked out if the LEA does not need to include all years under the &quot;subsequent years&quot; rule. "/>
    </ext>
  </extLst>
</table>
</file>

<file path=xl/tables/table2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6" xr:uid="{00000000-000C-0000-FFFF-FFFFD4000000}" name="ExcBCalcsLocalPerCap1920" displayName="ExcBCalcsLocalPerCap1920" ref="I28:J37" totalsRowShown="0" headerRowDxfId="509" dataDxfId="507" headerRowBorderDxfId="508" tableBorderDxfId="506" totalsRowBorderDxfId="505">
  <tableColumns count="2">
    <tableColumn id="1" xr3:uid="{00000000-0010-0000-D400-000001000000}" name="Year" dataDxfId="504" dataCellStyle="Comma"/>
    <tableColumn id="2" xr3:uid="{00000000-0010-0000-D400-000002000000}" name="Amount" dataDxfId="503"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Per Capita method for 2024-25" altTextSummary="This table pulls data from the Exc &amp; Adj tabs to calculate exception (b) for the Local Per Capita method for 2024-25.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2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7" xr:uid="{00000000-000C-0000-FFFF-FFFFD5000000}" name="ExcCCalcsLocalPerCap1920" displayName="ExcCCalcsLocalPerCap1920" ref="I44:J53" totalsRowShown="0" headerRowDxfId="502" dataDxfId="500" headerRowBorderDxfId="501" tableBorderDxfId="499">
  <tableColumns count="2">
    <tableColumn id="1" xr3:uid="{00000000-0010-0000-D500-000001000000}" name="Year" dataDxfId="498" dataCellStyle="Comma"/>
    <tableColumn id="2" xr3:uid="{00000000-0010-0000-D500-000002000000}" name="Amount" dataDxfId="497"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Per Capita method for 2024-25" altTextSummary="This table pulls data from the Exc &amp; Adj tabs to calculate exception (c) for the Local Per Capita method for 2024-25. The table may be blank and blacked out if the LEA meets MOE without exceptions. Rows may be blank and blacked out if the LEA does not need to include all years under the &quot;subsequent years&quot; rule."/>
    </ext>
  </extLst>
</table>
</file>

<file path=xl/tables/table2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8" xr:uid="{00000000-000C-0000-FFFF-FFFFD6000000}" name="ExcDCalcsLocalPerCap1920" displayName="ExcDCalcsLocalPerCap1920" ref="I57:J66" totalsRowShown="0" headerRowDxfId="496" headerRowBorderDxfId="495" tableBorderDxfId="494" totalsRowBorderDxfId="493">
  <tableColumns count="2">
    <tableColumn id="1" xr3:uid="{00000000-0010-0000-D600-000001000000}" name="Year" dataDxfId="492" dataCellStyle="Comma"/>
    <tableColumn id="2" xr3:uid="{00000000-0010-0000-D600-000002000000}" name="Amount" dataDxfId="491"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Per Capita method for 2024-25" altTextSummary="This table pulls data from the Exc &amp; Adj tabs to calculate exception (d) for the Local Per Capita method for 2024-25. The table may be blank and blacked out if the LEA meets MOE without exceptions. Rows may be blank and blacked out if the LEA does not need to include all years under the &quot;subsequent years&quot; rule."/>
    </ext>
  </extLst>
</table>
</file>

<file path=xl/tables/table2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9" xr:uid="{00000000-000C-0000-FFFF-FFFFD7000000}" name="ExcECalcsLocalPerCap1920" displayName="ExcECalcsLocalPerCap1920" ref="I70:J79" totalsRowShown="0" headerRowDxfId="490" headerRowBorderDxfId="489" tableBorderDxfId="488" totalsRowBorderDxfId="487">
  <tableColumns count="2">
    <tableColumn id="1" xr3:uid="{00000000-0010-0000-D700-000001000000}" name="Year" dataDxfId="486" dataCellStyle="Comma"/>
    <tableColumn id="2" xr3:uid="{00000000-0010-0000-D700-000002000000}" name="Amount" dataDxfId="485"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Per Capita method for 2024-25" altTextSummary="This table pulls data from the Exc &amp; Adj tabs to calculate exception (e) for the Local Per Capita method for 2024-25.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2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0" xr:uid="{00000000-000C-0000-FFFF-FFFFD8000000}" name="AdjCalcsLocalPerCap1920" displayName="AdjCalcsLocalPerCap1920" ref="I85:J94" totalsRowShown="0" headerRowDxfId="484" headerRowBorderDxfId="483" tableBorderDxfId="482" totalsRowBorderDxfId="481">
  <tableColumns count="2">
    <tableColumn id="1" xr3:uid="{00000000-0010-0000-D800-000001000000}" name="Year" dataDxfId="480" dataCellStyle="Comma"/>
    <tableColumn id="2" xr3:uid="{00000000-0010-0000-D800-000002000000}" name="Amount" dataDxfId="479"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Per Capita method for 2024-25" altTextSummary="This table pulls data from the Exc &amp; Adj tabs to calculate the MOE adjustment for the Local Per Capita method for 2024-25. The table may be blank and blacked out if the LEA meets MOE without adjustments. Rows may be blank and blacked out if the LEA does not need to include all years under the &quot;subsequent years&quot; rule."/>
    </ext>
  </extLst>
</table>
</file>

<file path=xl/tables/table2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 xr:uid="{00000000-000C-0000-FFFF-FFFFD9000000}" name="LocalPerCapResults1920" displayName="LocalPerCapResults1920" ref="I3:K11" totalsRowShown="0" headerRowDxfId="478" dataDxfId="477" tableBorderDxfId="476">
  <tableColumns count="3">
    <tableColumn id="1" xr3:uid="{00000000-0010-0000-D900-000001000000}" name="Calculations" dataDxfId="475"/>
    <tableColumn id="2" xr3:uid="{00000000-0010-0000-D900-000002000000}" name="Local Per Capita" dataDxfId="474" dataCellStyle="Currency"/>
    <tableColumn id="3" xr3:uid="{00000000-0010-0000-D900-000003000000}" name="MOE Result" dataDxfId="473"/>
  </tableColumns>
  <tableStyleInfo name="TableStyleMedium9" showFirstColumn="0" showLastColumn="0" showRowStripes="0" showColumnStripes="0"/>
  <extLst>
    <ext xmlns:x14="http://schemas.microsoft.com/office/spreadsheetml/2009/9/main" uri="{504A1905-F514-4f6f-8877-14C23A59335A}">
      <x14:table altText="Local Per Capita MOE Results for 2024-25" altTextSummary="This table calculates the MOE Result for the Local Per Capita method for 2024-25. This table pulls from the Amounts tabs and Exc &amp; Adj tabs to determine the MOE Result."/>
    </ext>
  </extLst>
</table>
</file>

<file path=xl/tables/table2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2" xr:uid="{00000000-000C-0000-FFFF-FFFFDA000000}" name="StateLocalPerCapResults1920" displayName="StateLocalPerCapResults1920" ref="M3:O11" totalsRowShown="0" headerRowDxfId="472" dataDxfId="471" tableBorderDxfId="470">
  <tableColumns count="3">
    <tableColumn id="1" xr3:uid="{00000000-0010-0000-DA00-000001000000}" name="Calculations" dataDxfId="469"/>
    <tableColumn id="2" xr3:uid="{00000000-0010-0000-DA00-000002000000}" name="State &amp; Local Per Capita" dataDxfId="468" dataCellStyle="Currency"/>
    <tableColumn id="3" xr3:uid="{00000000-0010-0000-DA00-000003000000}" name="MOE Result" dataDxfId="467"/>
  </tableColumns>
  <tableStyleInfo name="TableStyleMedium9" showFirstColumn="0" showLastColumn="0" showRowStripes="1" showColumnStripes="0"/>
  <extLst>
    <ext xmlns:x14="http://schemas.microsoft.com/office/spreadsheetml/2009/9/main" uri="{504A1905-F514-4f6f-8877-14C23A59335A}">
      <x14:table altText="State and Local Per Capita MOE Results for 2024-25" altTextSummary="This table calculates the MOE Result for the State and Local Per Capita method for 2024-25. This table pulls from the Amounts tabs and Exc &amp; Adj tabs to determine the MOE Result."/>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15000000}" name="ExcCCalcsLocalPerCap1516" displayName="ExcCCalcsLocalPerCap1516" ref="I36:J41" totalsRowShown="0" headerRowDxfId="2157" dataDxfId="2155" headerRowBorderDxfId="2156" tableBorderDxfId="2154">
  <tableColumns count="2">
    <tableColumn id="1" xr3:uid="{00000000-0010-0000-1500-000001000000}" name="Year" dataDxfId="2153"/>
    <tableColumn id="2" xr3:uid="{00000000-0010-0000-1500-000002000000}" name="Amount" dataDxfId="2152"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Per Capita method for 2020-21" altTextSummary="This table pulls data from the Exc &amp; Adj tabs to calculate exception (c) for the Local Per Capita method for 2020-21. The table may be blank and blacked out if the LEA meets MOE without exceptions. Rows may be blank and blacked out if the LEA does not need to include all years under the &quot;subsequent years&quot; rule."/>
    </ext>
  </extLst>
</table>
</file>

<file path=xl/tables/table2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3" xr:uid="{00000000-000C-0000-FFFF-FFFFDB000000}" name="ExcACalcsStateLocalPerCap1920" displayName="ExcACalcsStateLocalPerCap1920" ref="M16:N25" totalsRowShown="0" headerRowDxfId="466" dataDxfId="464" headerRowBorderDxfId="465" tableBorderDxfId="463" totalsRowBorderDxfId="462">
  <tableColumns count="2">
    <tableColumn id="1" xr3:uid="{00000000-0010-0000-DB00-000001000000}" name="Year" dataDxfId="461" dataCellStyle="Comma"/>
    <tableColumn id="2" xr3:uid="{00000000-0010-0000-DB00-000002000000}" name="Amount" dataDxfId="460"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Per Capita method for 2024-25" altTextSummary="This table pulls data from the Exc &amp; Adj tabs to calculate exception (a) for the State and Local Per Capita method for 2024-25. The table may be blank and blacked out if the LEA meets MOE without exceptions. Rows may be blank and blacked out if the LEA does not need to include all years under the &quot;subsequent years&quot; rule. "/>
    </ext>
  </extLst>
</table>
</file>

<file path=xl/tables/table2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4" xr:uid="{00000000-000C-0000-FFFF-FFFFDC000000}" name="ExcBCalcsStateLocalPerCap1920" displayName="ExcBCalcsStateLocalPerCap1920" ref="M28:N37" totalsRowShown="0" headerRowDxfId="459" dataDxfId="457" headerRowBorderDxfId="458" tableBorderDxfId="456" totalsRowBorderDxfId="455">
  <tableColumns count="2">
    <tableColumn id="1" xr3:uid="{00000000-0010-0000-DC00-000001000000}" name="Year" dataDxfId="454" dataCellStyle="Comma"/>
    <tableColumn id="2" xr3:uid="{00000000-0010-0000-DC00-000002000000}" name="Amount" dataDxfId="453"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Per Capita method for 2024-25" altTextSummary="This table pulls data from the Exc &amp; Adj tabs to calculate exception (b) for the State and Local Per Capita method for 2024-25.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2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 xr:uid="{00000000-000C-0000-FFFF-FFFFDD000000}" name="ExcCCalcsStateLocalPerCap1920" displayName="ExcCCalcsStateLocalPerCap1920" ref="M44:N53" totalsRowShown="0" headerRowDxfId="452" dataDxfId="450" headerRowBorderDxfId="451" tableBorderDxfId="449">
  <tableColumns count="2">
    <tableColumn id="1" xr3:uid="{00000000-0010-0000-DD00-000001000000}" name="Year" dataDxfId="448" dataCellStyle="Comma"/>
    <tableColumn id="2" xr3:uid="{00000000-0010-0000-DD00-000002000000}" name="Amount" dataDxfId="447"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Per Capita method for 2024-25" altTextSummary="This table pulls data from the Exc &amp; Adj tabs to calculate exception (c) for the State and Local Per Capita method for 2024-25. The table may be blank and blacked out if the LEA meets MOE without exceptions. Rows may be blank and blacked out if the LEA does not need to include all years under the &quot;subsequent years&quot; rule."/>
    </ext>
  </extLst>
</table>
</file>

<file path=xl/tables/table2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6" xr:uid="{00000000-000C-0000-FFFF-FFFFDE000000}" name="ExcDCalcsStateLocalPerCap1920" displayName="ExcDCalcsStateLocalPerCap1920" ref="M57:N66" totalsRowShown="0" headerRowDxfId="446" headerRowBorderDxfId="445" tableBorderDxfId="444" totalsRowBorderDxfId="443">
  <tableColumns count="2">
    <tableColumn id="1" xr3:uid="{00000000-0010-0000-DE00-000001000000}" name="Year" dataDxfId="442" dataCellStyle="Comma"/>
    <tableColumn id="2" xr3:uid="{00000000-0010-0000-DE00-000002000000}" name="Amount" dataDxfId="441"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Per Capita method for 2024-25" altTextSummary="This table pulls data from the Exc &amp; Adj tabs to calculate exception (d) for the State and Local Per Capita method for 2024-25. The table may be blank and blacked out if the LEA meets MOE without exceptions. Rows may be blank and blacked out if the LEA does not need to include all years under the &quot;subsequent years&quot; rule."/>
    </ext>
  </extLst>
</table>
</file>

<file path=xl/tables/table2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7" xr:uid="{00000000-000C-0000-FFFF-FFFFDF000000}" name="ExcECalcsStateLocalPerCap1920" displayName="ExcECalcsStateLocalPerCap1920" ref="M70:N79" totalsRowShown="0" headerRowDxfId="440" headerRowBorderDxfId="439" tableBorderDxfId="438" totalsRowBorderDxfId="437">
  <tableColumns count="2">
    <tableColumn id="1" xr3:uid="{00000000-0010-0000-DF00-000001000000}" name="Year" dataDxfId="436" dataCellStyle="Comma"/>
    <tableColumn id="2" xr3:uid="{00000000-0010-0000-DF00-000002000000}" name="Amount" dataDxfId="435"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Per Capita method for 2024-25" altTextSummary="This table pulls data from the Exc &amp; Adj tabs to calculate exception (e) for the State and Local Per Capita method for 2024-25.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2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 xr:uid="{00000000-000C-0000-FFFF-FFFFE0000000}" name="AdjCalcsStateLocalPerCap1920" displayName="AdjCalcsStateLocalPerCap1920" ref="M85:N94" totalsRowShown="0" headerRowDxfId="434" headerRowBorderDxfId="433" tableBorderDxfId="432" totalsRowBorderDxfId="431">
  <tableColumns count="2">
    <tableColumn id="1" xr3:uid="{00000000-0010-0000-E000-000001000000}" name="Year" dataDxfId="430" dataCellStyle="Comma"/>
    <tableColumn id="2" xr3:uid="{00000000-0010-0000-E000-000002000000}" name="Amount" dataDxfId="429"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Per Capita method for 2024-25" altTextSummary="This table pulls data from the Exc &amp; Adj tabs to calculate the MOE adjustment for the State and Local Per Capita method for 2024-25. The table may be blank and blacked out if the LEA meets MOE without adjustments. Rows may be blank and blacked out if the LEA does not need to include all years under the &quot;subsequent years&quot; rule."/>
    </ext>
  </extLst>
</table>
</file>

<file path=xl/tables/table2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3" xr:uid="{00000000-000C-0000-FFFF-FFFFE1000000}" name="ExcADepartingData1920Budget" displayName="ExcADepartingData1920Budget" ref="A6:F12" totalsRowShown="0" headerRowDxfId="417" dataDxfId="415" headerRowBorderDxfId="416" tableBorderDxfId="414">
  <tableColumns count="6">
    <tableColumn id="1" xr3:uid="{00000000-0010-0000-E100-000001000000}" name="Position Title" dataDxfId="413"/>
    <tableColumn id="2" xr3:uid="{00000000-0010-0000-E100-000002000000}" name="Employee Name" dataDxfId="412"/>
    <tableColumn id="3" xr3:uid="{00000000-0010-0000-E100-000003000000}" name="Reason for Leaving" dataDxfId="411"/>
    <tableColumn id="4" xr3:uid="{00000000-0010-0000-E100-000004000000}" name="Salary" dataDxfId="410" dataCellStyle="Currency"/>
    <tableColumn id="5" xr3:uid="{00000000-0010-0000-E100-000005000000}" name="Benefits" dataDxfId="409" dataCellStyle="Currency"/>
    <tableColumn id="8" xr3:uid="{00000000-0010-0000-E100-000008000000}" name="Total Budget" dataDxfId="408"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4-25 Eligibility Standard" altTextSummary="Users can enter data in this table for any departing personnel projected for 2024-25. This table is for the eligiblity standard and is based on budget amounts."/>
    </ext>
  </extLst>
</table>
</file>

<file path=xl/tables/table2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4" xr:uid="{00000000-000C-0000-FFFF-FFFFE2000000}" name="ExcAReplaceData1920Budget" displayName="ExcAReplaceData1920Budget" ref="A14:F20" totalsRowShown="0" headerRowDxfId="407" dataDxfId="405" headerRowBorderDxfId="406" tableBorderDxfId="404">
  <tableColumns count="6">
    <tableColumn id="1" xr3:uid="{00000000-0010-0000-E200-000001000000}" name="Position Title" dataDxfId="403"/>
    <tableColumn id="2" xr3:uid="{00000000-0010-0000-E200-000002000000}" name="Employee Name" dataDxfId="402"/>
    <tableColumn id="3" xr3:uid="{00000000-0010-0000-E200-000003000000}" name="Column1" dataDxfId="401"/>
    <tableColumn id="4" xr3:uid="{00000000-0010-0000-E200-000004000000}" name="Salary" dataDxfId="400" dataCellStyle="Currency"/>
    <tableColumn id="5" xr3:uid="{00000000-0010-0000-E200-000005000000}" name="Benefits" dataDxfId="399" dataCellStyle="Currency"/>
    <tableColumn id="8" xr3:uid="{00000000-0010-0000-E200-000008000000}" name="Total Budget" dataDxfId="398"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24-25 Eligibility Standard" altTextSummary="Users can enter data in this table for any replacement personnel projected for 2024-25. This table is for the eligiblity standard and is based on budget amounts."/>
    </ext>
  </extLst>
</table>
</file>

<file path=xl/tables/table2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5" xr:uid="{00000000-000C-0000-FFFF-FFFFE3000000}" name="ExcDData1920Budget" displayName="ExcDData1920Budget" ref="A50:B56" totalsRowShown="0" headerRowDxfId="397" dataDxfId="395" headerRowBorderDxfId="396" tableBorderDxfId="394">
  <tableColumns count="2">
    <tableColumn id="1" xr3:uid="{00000000-0010-0000-E300-000001000000}" name="Description" dataDxfId="393"/>
    <tableColumn id="2" xr3:uid="{00000000-0010-0000-E300-000002000000}" name="Budgeted Cost in Final Year " dataDxfId="392"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4-25 Eligiblity Standard" altTextSummary="Users can enter data in this table for the projected termination of costly expenditures for long-term purchases for 2019-20. This table is for the eligiblity standard and is based on budget amounts."/>
    </ext>
  </extLst>
</table>
</file>

<file path=xl/tables/table2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6" xr:uid="{00000000-000C-0000-FFFF-FFFFE4000000}" name="AdjData1920Budget" displayName="AdjData1920Budget" ref="A69:B70" totalsRowShown="0" headerRowDxfId="391" dataDxfId="389" headerRowBorderDxfId="390" tableBorderDxfId="388" totalsRowBorderDxfId="387">
  <tableColumns count="2">
    <tableColumn id="1" xr3:uid="{00000000-0010-0000-E400-000001000000}" name="Column1" dataDxfId="386"/>
    <tableColumn id="2" xr3:uid="{00000000-0010-0000-E400-000002000000}" name="Projected Adjustment" dataDxfId="385">
      <calculatedColumnFormula>IF(B69&lt;1,"",(B69/'4.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24-25 Eligiblity Standard" altTextSummary="Users can enter data in this table for the projected Adjustment to MOE for 2024-25. This table is for the eligiblity standard and is based on budget amounts. Use IDC's MOE Reduction Decision Tree and Calculator to determine the adjustment amount."/>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16000000}" name="ExcDCalcsLocalPerCap1516" displayName="ExcDCalcsLocalPerCap1516" ref="I45:J50" totalsRowShown="0" headerRowDxfId="2151" dataDxfId="2149" headerRowBorderDxfId="2150" tableBorderDxfId="2148" totalsRowBorderDxfId="2147">
  <tableColumns count="2">
    <tableColumn id="1" xr3:uid="{00000000-0010-0000-1600-000001000000}" name="Year" dataDxfId="2146" dataCellStyle="Comma"/>
    <tableColumn id="2" xr3:uid="{00000000-0010-0000-1600-000002000000}" name="Amount" dataDxfId="2145"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Per Capita method for 2020-21" altTextSummary="This table pulls data from the Exc &amp; Adj tabs to calculate exception (d) for the Local Per Capita method for 2020-21. The table may be blank and blacked out if the LEA meets MOE without exceptions. Rows may be blank and blacked out if the LEA does not need to include all years under the &quot;subsequent years&quot; rule."/>
    </ext>
  </extLst>
</table>
</file>

<file path=xl/tables/table2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 xr:uid="{00000000-000C-0000-FFFF-FFFFE5000000}" name="ExcCData1920Budget" displayName="ExcCData1920Budget" ref="A40:C46" totalsRowShown="0" headerRowDxfId="384" dataDxfId="383" tableBorderDxfId="382">
  <tableColumns count="3">
    <tableColumn id="1" xr3:uid="{00000000-0010-0000-E500-000001000000}" name="Student Identifier" dataDxfId="381"/>
    <tableColumn id="2" xr3:uid="{00000000-0010-0000-E500-000002000000}" name="Reason" dataDxfId="380"/>
    <tableColumn id="3" xr3:uid="{00000000-0010-0000-E500-000003000000}" name="Budgeted Cost" dataDxfId="379" dataCellStyle="Currency"/>
  </tableColumns>
  <tableStyleInfo name="TableStyleMedium9" showFirstColumn="0" showLastColumn="0" showRowStripes="1" showColumnStripes="0"/>
  <extLst>
    <ext xmlns:x14="http://schemas.microsoft.com/office/spreadsheetml/2009/9/main" uri="{504A1905-F514-4f6f-8877-14C23A59335A}">
      <x14:table altText="Exception (c) Calculations for 2024-25 Eligiblity Standard" altTextSummary="Users can enter data in this table for the projected termination of the obligation to provide special education to a particular student that is an exceptionally costly program projected for 2024-25. This table is for the eligiblity standard and is based on budget amounts."/>
    </ext>
  </extLst>
</table>
</file>

<file path=xl/tables/table2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8" xr:uid="{00000000-000C-0000-FFFF-FFFFE6000000}" name="ExcEData1920Budget" displayName="ExcEData1920Budget" ref="A60:B66" totalsRowShown="0" headerRowDxfId="378" tableBorderDxfId="377">
  <tableColumns count="2">
    <tableColumn id="1" xr3:uid="{00000000-0010-0000-E600-000001000000}" name="Student Identifier" dataDxfId="376"/>
    <tableColumn id="2" xr3:uid="{00000000-0010-0000-E600-000002000000}" name="Budgeted Cost Assumed by SEA" dataDxfId="375"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4-25 Eligiblity Standard" altTextSummary="Users can enter data for the projected assumption of cost by the high cost fund operated by the SEA for for 2024-25. This table is for the eligiblity standard and uses budget data. The table will be blank and blacked out if the SEA does not have a high cost fund under §300.704."/>
    </ext>
  </extLst>
</table>
</file>

<file path=xl/tables/table2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9" xr:uid="{00000000-000C-0000-FFFF-FFFFE7000000}" name="ExcBAutoEnrollmentData1920Budget" displayName="ExcBAutoEnrollmentData1920Budget" ref="A28:B32" totalsRowShown="0" headerRowDxfId="374" dataDxfId="373">
  <tableColumns count="2">
    <tableColumn id="1" xr3:uid="{00000000-0010-0000-E700-000001000000}" name="Column1" dataDxfId="372"/>
    <tableColumn id="2" xr3:uid="{00000000-0010-0000-E700-000002000000}" name="Column2" dataDxfId="371"/>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4-25 Eligiblity Standard" altTextSummary="This table automatically calculates the change in enrollment for 2024-25 to determine whether the LEA can apply exception (b). This table is for the eligiblity standard."/>
    </ext>
  </extLst>
</table>
</file>

<file path=xl/tables/table2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0" xr:uid="{00000000-000C-0000-FFFF-FFFFE8000000}" name="ExcBAutoReductionData1920Budget" displayName="ExcBAutoReductionData1920Budget" ref="A33:C35" totalsRowShown="0" headerRowDxfId="370" dataDxfId="368" headerRowBorderDxfId="369" tableBorderDxfId="367" totalsRowBorderDxfId="366" headerRowCellStyle="Percent">
  <tableColumns count="3">
    <tableColumn id="1" xr3:uid="{00000000-0010-0000-E800-000001000000}" name="Column1" dataDxfId="365"/>
    <tableColumn id="2" xr3:uid="{00000000-0010-0000-E800-000002000000}" name="Local Total" dataDxfId="364">
      <calculatedColumnFormula>IF(B30&gt;=0,"",B31*B33)</calculatedColumnFormula>
    </tableColumn>
    <tableColumn id="3" xr3:uid="{00000000-0010-0000-E800-000003000000}" name="State and Local Total" dataDxfId="363">
      <calculatedColumnFormula>IF(B30&gt;=0,"",B31*C33)</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4-25 Eligibility Standard" altTextSummary="This table automatically calculates the projected reduction based on a decrease in enrollment for 2024-25. This table is for the eligiblity standard and uses budget data. The table will be blank and blacked out if there is no decrease in enrollment or if the user selected manual entry for exception (b)."/>
    </ext>
  </extLst>
</table>
</file>

<file path=xl/tables/table2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1" xr:uid="{00000000-000C-0000-FFFF-FFFFE9000000}" name="ExcBManualData1920Budget" displayName="ExcBManualData1920Budget" ref="A24:E25" totalsRowShown="0" headerRowDxfId="362" dataDxfId="360" headerRowBorderDxfId="361" tableBorderDxfId="359" totalsRowBorderDxfId="358" headerRowCellStyle="Percent">
  <tableColumns count="5">
    <tableColumn id="1" xr3:uid="{00000000-0010-0000-E900-000001000000}" name="Column1" dataDxfId="357">
      <calculatedColumnFormula>IF(B31="","Projected Reduction",IF(B31&lt;0,"Projected Reduction",IF(B31&gt;=0,"Not eligible for this exception","Projected Reduction")))</calculatedColumnFormula>
    </tableColumn>
    <tableColumn id="2" xr3:uid="{00000000-0010-0000-E900-000002000000}" name="Local Total" dataDxfId="356"/>
    <tableColumn id="3" xr3:uid="{00000000-0010-0000-E900-000003000000}" name="State and Local Total" dataDxfId="355"/>
    <tableColumn id="4" xr3:uid="{00000000-0010-0000-E900-000004000000}" name="Local Per Capita" dataDxfId="354"/>
    <tableColumn id="5" xr3:uid="{00000000-0010-0000-E900-000005000000}" name="State and Local Per Capita" dataDxfId="353"/>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4-25 Eligiblity Standard" altTextSummary="If users prefer to use their own method to calculate the reduction for exception (b), they can use this table for any projected reduction in 2024-25. This table is for the eligiblity standard and is based on budget amounts. This table will be blank and blacked out if users selected auto-calculation of exception (b) on the Getting Started tab or if there is no decrease in enrollment."/>
    </ext>
  </extLst>
</table>
</file>

<file path=xl/tables/table2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2" xr:uid="{00000000-000C-0000-FFFF-FFFFEA000000}" name="ExcADepartingData1920Expenditures" displayName="ExcADepartingData1920Expenditures" ref="H6:M12" totalsRowShown="0" headerRowDxfId="352" dataDxfId="350" headerRowBorderDxfId="351" tableBorderDxfId="349">
  <tableColumns count="6">
    <tableColumn id="1" xr3:uid="{00000000-0010-0000-EA00-000001000000}" name="Position Title" dataDxfId="348"/>
    <tableColumn id="2" xr3:uid="{00000000-0010-0000-EA00-000002000000}" name="Employee Name" dataDxfId="347"/>
    <tableColumn id="3" xr3:uid="{00000000-0010-0000-EA00-000003000000}" name="Reason for Leaving" dataDxfId="346"/>
    <tableColumn id="4" xr3:uid="{00000000-0010-0000-EA00-000004000000}" name="Salary" dataDxfId="345" dataCellStyle="Currency"/>
    <tableColumn id="5" xr3:uid="{00000000-0010-0000-EA00-000005000000}" name="Benefits" dataDxfId="344" dataCellStyle="Currency"/>
    <tableColumn id="8" xr3:uid="{00000000-0010-0000-EA00-000008000000}" name="Total Expenditures" dataDxfId="343"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4-25 Compliance Standard" altTextSummary="Users can enter data in this table for any departing personnel for 2024-25. This table is for the compliance standard and is based on final expenditures."/>
    </ext>
  </extLst>
</table>
</file>

<file path=xl/tables/table2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 xr:uid="{00000000-000C-0000-FFFF-FFFFEB000000}" name="ExcAReplaceData1920Expenditures" displayName="ExcAReplaceData1920Expenditures" ref="H14:M20" totalsRowShown="0" headerRowDxfId="342" dataDxfId="340" headerRowBorderDxfId="341" tableBorderDxfId="339">
  <tableColumns count="6">
    <tableColumn id="1" xr3:uid="{00000000-0010-0000-EB00-000001000000}" name="Position Title" dataDxfId="338"/>
    <tableColumn id="2" xr3:uid="{00000000-0010-0000-EB00-000002000000}" name="Employee Name" dataDxfId="337"/>
    <tableColumn id="3" xr3:uid="{00000000-0010-0000-EB00-000003000000}" name="Column1" dataDxfId="336"/>
    <tableColumn id="4" xr3:uid="{00000000-0010-0000-EB00-000004000000}" name="Salary" dataDxfId="335" dataCellStyle="Currency"/>
    <tableColumn id="5" xr3:uid="{00000000-0010-0000-EB00-000005000000}" name="Benefits" dataDxfId="334" dataCellStyle="Currency"/>
    <tableColumn id="8" xr3:uid="{00000000-0010-0000-EB00-000008000000}" name="Total Expenditures" dataDxfId="333"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24-25 Compliance Standard" altTextSummary="Users can enter data in this table for any replacement personnel for 2024-25. This table is for the compliance standard and is based on final expenditures."/>
    </ext>
  </extLst>
</table>
</file>

<file path=xl/tables/table2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4" xr:uid="{00000000-000C-0000-FFFF-FFFFEC000000}" name="ExcDData1920Expenditures" displayName="ExcDData1920Expenditures" ref="H50:I56" totalsRowShown="0" headerRowDxfId="332" dataDxfId="330" headerRowBorderDxfId="331" tableBorderDxfId="329">
  <tableColumns count="2">
    <tableColumn id="1" xr3:uid="{00000000-0010-0000-EC00-000001000000}" name="Description" dataDxfId="328"/>
    <tableColumn id="2" xr3:uid="{00000000-0010-0000-EC00-000002000000}" name="Cost in Final Year of Expenditure" dataDxfId="327"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4-25 Compliance Standard" altTextSummary="Users can enter data in this table for the termination of costly expenditures for long-term purchases for 2024-25. This table is for the compliance standard and is based on final expenditures."/>
    </ext>
  </extLst>
</table>
</file>

<file path=xl/tables/table2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5" xr:uid="{00000000-000C-0000-FFFF-FFFFED000000}" name="AdjData1920Expenditures" displayName="AdjData1920Expenditures" ref="H69:I70" totalsRowShown="0" headerRowDxfId="326" dataDxfId="324" headerRowBorderDxfId="325" tableBorderDxfId="323" totalsRowBorderDxfId="322">
  <tableColumns count="2">
    <tableColumn id="1" xr3:uid="{00000000-0010-0000-ED00-000001000000}" name="Column1" dataDxfId="321"/>
    <tableColumn id="2" xr3:uid="{00000000-0010-0000-ED00-000002000000}" name="Adjustment" dataDxfId="320">
      <calculatedColumnFormula>IF(I69&lt;1,"",(I69/'4. Multi-Year MOE Summary'!T7))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24-25 Compliance Standard" altTextSummary="Users can enter data in this table for the Adjustment to MOE for 2024-25. This table is for the compliance standard and is based on final expenditures. Use IDC's MOE Reduction Decision Tree and Calculator to determine the adjustment amount."/>
    </ext>
  </extLst>
</table>
</file>

<file path=xl/tables/table2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6" xr:uid="{00000000-000C-0000-FFFF-FFFFEE000000}" name="ExcCData1920Expenditures" displayName="ExcCData1920Expenditures" ref="H40:J46" totalsRowShown="0" headerRowDxfId="319" dataDxfId="318" tableBorderDxfId="317">
  <tableColumns count="3">
    <tableColumn id="1" xr3:uid="{00000000-0010-0000-EE00-000001000000}" name="Student Identifier" dataDxfId="316"/>
    <tableColumn id="2" xr3:uid="{00000000-0010-0000-EE00-000002000000}" name="Reason" dataDxfId="315"/>
    <tableColumn id="3" xr3:uid="{00000000-0010-0000-EE00-000003000000}" name="Expenditures" dataDxfId="314"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4-25 Compliance Standard" altTextSummary="Users can enter data in this table for the termination of the obligation to provide special education to a particular student that is an exceptionally costly program projected for 2024-25. This table is for the compliance standard and is based on final expenditures."/>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17000000}" name="ExcECalcsLocalPerCap1516" displayName="ExcECalcsLocalPerCap1516" ref="I54:J59" totalsRowShown="0" headerRowDxfId="2144" headerRowBorderDxfId="2143" tableBorderDxfId="2142" totalsRowBorderDxfId="2141">
  <tableColumns count="2">
    <tableColumn id="1" xr3:uid="{00000000-0010-0000-1700-000001000000}" name="Year" dataDxfId="2140" dataCellStyle="Comma"/>
    <tableColumn id="2" xr3:uid="{00000000-0010-0000-1700-000002000000}" name="Amount" dataDxfId="2139"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Per Capita method for 2020-21" altTextSummary="This table pulls data from the Exc &amp; Adj tabs to calculate exception (e) for the Local Per Capita method for 2020-21.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2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7" xr:uid="{00000000-000C-0000-FFFF-FFFFEF000000}" name="ExcEData1920Expenditures" displayName="ExcEData1920Expenditures" ref="H60:I66" totalsRowShown="0" headerRowDxfId="313" tableBorderDxfId="312">
  <tableColumns count="2">
    <tableColumn id="1" xr3:uid="{00000000-0010-0000-EF00-000001000000}" name="Student Identifier" dataDxfId="311"/>
    <tableColumn id="2" xr3:uid="{00000000-0010-0000-EF00-000002000000}" name="Cost Assumed by SEA" dataDxfId="310"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4-25 Compliance Standard" altTextSummary="Users can enter data for the assumption of cost by the high cost fund operated by the SEA for for 2024-25. This table is for the compliance standard and uses final expenditures. The table will be blank and blacked out if the SEA does not have a high cost fund under §300.704."/>
    </ext>
  </extLst>
</table>
</file>

<file path=xl/tables/table2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8" xr:uid="{00000000-000C-0000-FFFF-FFFFF0000000}" name="ExcBAutoEnrollmentData1920Expenditures" displayName="ExcBAutoEnrollmentData1920Expenditures" ref="H28:I32" totalsRowShown="0" headerRowDxfId="309" dataDxfId="308">
  <tableColumns count="2">
    <tableColumn id="1" xr3:uid="{00000000-0010-0000-F000-000001000000}" name="Column1" dataDxfId="307"/>
    <tableColumn id="2" xr3:uid="{00000000-0010-0000-F000-000002000000}" name="Column2" dataDxfId="306"/>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4-25 Compliance Standard" altTextSummary="This table automatically calculates the change in enrollment for 2024-25 to determine whether the LEA can apply exception (b). This table is for the compliance standard."/>
    </ext>
  </extLst>
</table>
</file>

<file path=xl/tables/table2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 xr:uid="{00000000-000C-0000-FFFF-FFFFF1000000}" name="ExcBAutoReductionData1920Expenditures" displayName="ExcBAutoReductionData1920Expenditures" ref="H33:J35" totalsRowShown="0" headerRowDxfId="305" dataDxfId="303" headerRowBorderDxfId="304" tableBorderDxfId="302" totalsRowBorderDxfId="301" headerRowCellStyle="Percent">
  <tableColumns count="3">
    <tableColumn id="1" xr3:uid="{00000000-0010-0000-F100-000001000000}" name="Column1" dataDxfId="300"/>
    <tableColumn id="2" xr3:uid="{00000000-0010-0000-F100-000002000000}" name="Local Total" dataDxfId="299"/>
    <tableColumn id="3" xr3:uid="{00000000-0010-0000-F100-000003000000}" name="State and Local Total" dataDxfId="298"/>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4-25 Compliance Standard" altTextSummary="This table automatically calculates the reduction based on a decrease in enrollment for 2024-25. This table is for the compliance standard and uses final expenditures. The table will be blank and blacked out if there is no decrease in enrollment or if the user selected manual entry for exception (b)."/>
    </ext>
  </extLst>
</table>
</file>

<file path=xl/tables/table2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0" xr:uid="{00000000-000C-0000-FFFF-FFFFF2000000}" name="ExcBManualData1920Expenditures" displayName="ExcBManualData1920Expenditures" ref="H24:L25" totalsRowShown="0" headerRowDxfId="297" dataDxfId="295" headerRowBorderDxfId="296" tableBorderDxfId="294" totalsRowBorderDxfId="293" headerRowCellStyle="Percent">
  <tableColumns count="5">
    <tableColumn id="1" xr3:uid="{00000000-0010-0000-F200-000001000000}" name="Column1" dataDxfId="292">
      <calculatedColumnFormula>IF(I31="","Allowed Reduction",IF(I31&lt;0,"Allowed Reduction",IF(I31&gt;=0,"Not eligible for this exception","Allowed Reduction")))</calculatedColumnFormula>
    </tableColumn>
    <tableColumn id="2" xr3:uid="{00000000-0010-0000-F200-000002000000}" name="Local Total" dataDxfId="291"/>
    <tableColumn id="3" xr3:uid="{00000000-0010-0000-F200-000003000000}" name="State and Local Total" dataDxfId="290"/>
    <tableColumn id="4" xr3:uid="{00000000-0010-0000-F200-000004000000}" name="Local Per Capita" dataDxfId="289"/>
    <tableColumn id="5" xr3:uid="{00000000-0010-0000-F200-000005000000}" name="State and Local Per Capita" dataDxfId="288"/>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4-25 Compliance Standard" altTextSummary="If users prefer to use their own method to calculate the reduction for exception (b), they can use this table for any reduction in 2019-20. This table is for the compliance standard and is based on final expenditures. This table will be blank and blacked out if users selected auto-calculation of exception (b) on the Getting Started tab or if there is no decrease in enrollment."/>
    </ext>
  </extLst>
</table>
</file>

<file path=xl/tables/table2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00000000-000C-0000-FFFF-FFFFF3000000}" name="ExcADepartingData1112" displayName="ExcADepartingData1112" ref="A5:F11" totalsRowShown="0" headerRowDxfId="281" dataDxfId="279" headerRowBorderDxfId="280" tableBorderDxfId="278">
  <tableColumns count="6">
    <tableColumn id="1" xr3:uid="{00000000-0010-0000-F300-000001000000}" name="Position Title" dataDxfId="277"/>
    <tableColumn id="2" xr3:uid="{00000000-0010-0000-F300-000002000000}" name="Employee Name" dataDxfId="276"/>
    <tableColumn id="3" xr3:uid="{00000000-0010-0000-F300-000003000000}" name="Reason for Leaving" dataDxfId="275"/>
    <tableColumn id="4" xr3:uid="{00000000-0010-0000-F300-000004000000}" name="Salary" dataDxfId="274" dataCellStyle="Currency"/>
    <tableColumn id="5" xr3:uid="{00000000-0010-0000-F300-000005000000}" name="Benefits" dataDxfId="273" dataCellStyle="Currency"/>
    <tableColumn id="8" xr3:uid="{00000000-0010-0000-F300-000008000000}" name="Total Expenditures" dataDxfId="272"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6-17" altTextSummary="Users can enter data in this table for any departing personnel for 2016-17."/>
    </ext>
  </extLst>
</table>
</file>

<file path=xl/tables/table2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00000000-000C-0000-FFFF-FFFFF4000000}" name="ExcAReplaceData112" displayName="ExcAReplaceData112" ref="A13:F19" totalsRowShown="0" headerRowDxfId="271" dataDxfId="269" headerRowBorderDxfId="270" tableBorderDxfId="268">
  <tableColumns count="6">
    <tableColumn id="1" xr3:uid="{00000000-0010-0000-F400-000001000000}" name="Position Title" dataDxfId="267"/>
    <tableColumn id="2" xr3:uid="{00000000-0010-0000-F400-000002000000}" name="Employee Name" dataDxfId="266"/>
    <tableColumn id="3" xr3:uid="{00000000-0010-0000-F400-000003000000}" name="Column1" dataDxfId="265"/>
    <tableColumn id="4" xr3:uid="{00000000-0010-0000-F400-000004000000}" name="Salary" dataDxfId="264" dataCellStyle="Currency"/>
    <tableColumn id="5" xr3:uid="{00000000-0010-0000-F400-000005000000}" name="Benefits" dataDxfId="263" dataCellStyle="Currency"/>
    <tableColumn id="8" xr3:uid="{00000000-0010-0000-F400-000008000000}" name="Total Expenditures" dataDxfId="262"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6-17" altTextSummary="Users can enter data in this table for any replacement personnel for 2016-17."/>
    </ext>
  </extLst>
</table>
</file>

<file path=xl/tables/table2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00000000-000C-0000-FFFF-FFFFF5000000}" name="ExcDData1112" displayName="ExcDData1112" ref="A49:B55" totalsRowShown="0" headerRowDxfId="261" dataDxfId="259" headerRowBorderDxfId="260" tableBorderDxfId="258">
  <tableColumns count="2">
    <tableColumn id="1" xr3:uid="{00000000-0010-0000-F500-000001000000}" name="Description" dataDxfId="257"/>
    <tableColumn id="2" xr3:uid="{00000000-0010-0000-F500-000002000000}" name="Cost in Final Year of Expenditure" dataDxfId="256"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6-17" altTextSummary="Users can enter data in this table for the termination of costly expenditures for long-term purchases for 2016-17."/>
    </ext>
  </extLst>
</table>
</file>

<file path=xl/tables/table2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00000000-000C-0000-FFFF-FFFFF6000000}" name="AdjData1112" displayName="AdjData1112" ref="A68:B69" totalsRowShown="0" headerRowDxfId="255" dataDxfId="253" headerRowBorderDxfId="254" tableBorderDxfId="252" totalsRowBorderDxfId="251">
  <tableColumns count="2">
    <tableColumn id="1" xr3:uid="{00000000-0010-0000-F600-000001000000}" name="Column1" dataDxfId="250"/>
    <tableColumn id="2" xr3:uid="{00000000-0010-0000-F600-000002000000}" name="Adjustment" dataDxfId="249">
      <calculatedColumnFormula>IF(B68&lt;1,"",(B68/'4.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6-17" altTextSummary="Users can enter data in this table for the Adjustment to MOE for 2016-17. Use IDC's MOE Reduction Decision Tree and Calculator to determine the adjustment amount."/>
    </ext>
  </extLst>
</table>
</file>

<file path=xl/tables/table2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00000000-000C-0000-FFFF-FFFFF7000000}" name="ExcCData1112" displayName="ExcCData1112" ref="A39:C45" totalsRowShown="0" headerRowDxfId="248" dataDxfId="247" tableBorderDxfId="246">
  <tableColumns count="3">
    <tableColumn id="1" xr3:uid="{00000000-0010-0000-F700-000001000000}" name="Student Identifier" dataDxfId="245"/>
    <tableColumn id="2" xr3:uid="{00000000-0010-0000-F700-000002000000}" name="Reason" dataDxfId="244"/>
    <tableColumn id="3" xr3:uid="{00000000-0010-0000-F700-000003000000}" name="Expenditures" dataDxfId="243"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6-17" altTextSummary="Users can enter data in this table for the termination of the obligation to provide special education to a particular student that is an exceptionally costly program projected for 2016-17. "/>
    </ext>
  </extLst>
</table>
</file>

<file path=xl/tables/table2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00000000-000C-0000-FFFF-FFFFF8000000}" name="ExcEData1112" displayName="ExcEData1112" ref="A59:B65" totalsRowShown="0" headerRowDxfId="242" dataDxfId="241" tableBorderDxfId="240">
  <tableColumns count="2">
    <tableColumn id="1" xr3:uid="{00000000-0010-0000-F800-000001000000}" name="Student Identifier" dataDxfId="239"/>
    <tableColumn id="3" xr3:uid="{00000000-0010-0000-F800-000003000000}" name="Cost Assumed by SEA" dataDxfId="238"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6-17" altTextSummary="Users can enter data for the assumption of cost by the high cost fund operated by the SEA for for 2016-17. The table will be blank and blacked out if the SEA does not have a high cost fund under §300.704."/>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18000000}" name="AdjCalcsLocalPerCap1516" displayName="AdjCalcsLocalPerCap1516" ref="I65:J70" totalsRowShown="0" headerRowDxfId="2138" dataDxfId="2136" headerRowBorderDxfId="2137" tableBorderDxfId="2135" totalsRowBorderDxfId="2134">
  <tableColumns count="2">
    <tableColumn id="1" xr3:uid="{00000000-0010-0000-1800-000001000000}" name="Year" dataDxfId="2133" dataCellStyle="Comma"/>
    <tableColumn id="2" xr3:uid="{00000000-0010-0000-1800-000002000000}" name="Amount" dataDxfId="2132"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Per Capita method for 2020-21" altTextSummary="This table pulls data from the Exc &amp; Adj tabs to calculate the MOE adjustment for the Local Per Capita method for 2020-21. The table may be blank and blacked out if the LEA meets MOE without adjustments. Rows may be blank and blacked out if the LEA does not need to include all years under the &quot;subsequent years&quot; rule."/>
    </ext>
  </extLst>
</table>
</file>

<file path=xl/tables/table2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00000000-000C-0000-FFFF-FFFFF9000000}" name="ExcBAutoEnrollmentData1112" displayName="ExcBAutoEnrollmentData1112" ref="A27:B31" totalsRowShown="0" headerRowDxfId="237" dataDxfId="236">
  <tableColumns count="2">
    <tableColumn id="1" xr3:uid="{00000000-0010-0000-F900-000001000000}" name="Column1" dataDxfId="235"/>
    <tableColumn id="2" xr3:uid="{00000000-0010-0000-F900-000002000000}" name="Column2" dataDxfId="234"/>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6-17" altTextSummary="This table automatically calculates the change in enrollment for 2016-17 to determine whether the LEA can apply exception (b). "/>
    </ext>
  </extLst>
</table>
</file>

<file path=xl/tables/table2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00000000-000C-0000-FFFF-FFFFFA000000}" name="ExcBAutoReductionData1112" displayName="ExcBAutoReductionData1112" ref="A32:C34" totalsRowShown="0" headerRowDxfId="233" dataDxfId="231" headerRowBorderDxfId="232" tableBorderDxfId="230" totalsRowBorderDxfId="229" headerRowCellStyle="Percent">
  <tableColumns count="3">
    <tableColumn id="1" xr3:uid="{00000000-0010-0000-FA00-000001000000}" name="Column1" dataDxfId="228"/>
    <tableColumn id="2" xr3:uid="{00000000-0010-0000-FA00-000002000000}" name="Local Total" dataDxfId="227"/>
    <tableColumn id="3" xr3:uid="{00000000-0010-0000-FA00-000003000000}" name="State and Local Total" dataDxfId="226"/>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6-17" altTextSummary="This table automatically calculates the reduction based on a decrease in enrollment for 2016-17. The table will be blank and blacked out if there is no decrease in enrollment or if the user selected manual entry for exception (b)."/>
    </ext>
  </extLst>
</table>
</file>

<file path=xl/tables/table2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7" xr:uid="{00000000-000C-0000-FFFF-FFFFFB000000}" name="ExcBManualData1112" displayName="ExcBManualData1112" ref="A23:E24" totalsRowShown="0" headerRowDxfId="225" dataDxfId="223" headerRowBorderDxfId="224" tableBorderDxfId="222" totalsRowBorderDxfId="221" headerRowCellStyle="Percent">
  <tableColumns count="5">
    <tableColumn id="1" xr3:uid="{00000000-0010-0000-FB00-000001000000}" name="Column1" dataDxfId="220">
      <calculatedColumnFormula>IF(B30="","Allowed Reduction",IF(B30&lt;0,"Allowed Reduction",IF(B30&gt;=0,"Not eligible for this exception","Allowed Reduction")))</calculatedColumnFormula>
    </tableColumn>
    <tableColumn id="2" xr3:uid="{00000000-0010-0000-FB00-000002000000}" name="Local Total" dataDxfId="219"/>
    <tableColumn id="3" xr3:uid="{00000000-0010-0000-FB00-000003000000}" name="State and Local Total" dataDxfId="218"/>
    <tableColumn id="4" xr3:uid="{00000000-0010-0000-FB00-000004000000}" name="Local Per Capita" dataDxfId="217"/>
    <tableColumn id="5" xr3:uid="{00000000-0010-0000-FB00-000005000000}" name="State and Local Per Capita" dataDxfId="216"/>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6-17" altTextSummary="If users prefer to use their own method to calculate the reduction for exception (b), they can use this table for any reduction in 2016-17. This table will be blank and blacked out if users selected auto-calculation of exception (b) on the Getting Started tab or if there is no decrease in enrollment."/>
    </ext>
  </extLst>
</table>
</file>

<file path=xl/tables/table2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FC000000}" name="ExcADepartingData1213" displayName="ExcADepartingData1213" ref="A5:F11" totalsRowShown="0" headerRowDxfId="209" dataDxfId="207" headerRowBorderDxfId="208" tableBorderDxfId="206">
  <tableColumns count="6">
    <tableColumn id="1" xr3:uid="{00000000-0010-0000-FC00-000001000000}" name="Position Title" dataDxfId="205"/>
    <tableColumn id="2" xr3:uid="{00000000-0010-0000-FC00-000002000000}" name="Employee Name" dataDxfId="204"/>
    <tableColumn id="3" xr3:uid="{00000000-0010-0000-FC00-000003000000}" name="Reason for Leaving" dataDxfId="203"/>
    <tableColumn id="4" xr3:uid="{00000000-0010-0000-FC00-000004000000}" name="Salary" dataDxfId="202" dataCellStyle="Currency"/>
    <tableColumn id="5" xr3:uid="{00000000-0010-0000-FC00-000005000000}" name="Benefits" dataDxfId="201" dataCellStyle="Currency"/>
    <tableColumn id="8" xr3:uid="{00000000-0010-0000-FC00-000008000000}" name="Total Expenditures" dataDxfId="20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7-18" altTextSummary="Users can enter data in this table for any departing personnel for 2017-18."/>
    </ext>
  </extLst>
</table>
</file>

<file path=xl/tables/table2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FD000000}" name="ExcAReplaceData1213" displayName="ExcAReplaceData1213" ref="A13:F19" totalsRowShown="0" headerRowDxfId="199" dataDxfId="197" headerRowBorderDxfId="198" tableBorderDxfId="196">
  <tableColumns count="6">
    <tableColumn id="1" xr3:uid="{00000000-0010-0000-FD00-000001000000}" name="Position Title" dataDxfId="195"/>
    <tableColumn id="2" xr3:uid="{00000000-0010-0000-FD00-000002000000}" name="Employee Name" dataDxfId="194"/>
    <tableColumn id="3" xr3:uid="{00000000-0010-0000-FD00-000003000000}" name="Column1" dataDxfId="193"/>
    <tableColumn id="4" xr3:uid="{00000000-0010-0000-FD00-000004000000}" name="Salary" dataDxfId="192" dataCellStyle="Currency"/>
    <tableColumn id="5" xr3:uid="{00000000-0010-0000-FD00-000005000000}" name="Benefits" dataDxfId="191" dataCellStyle="Currency"/>
    <tableColumn id="8" xr3:uid="{00000000-0010-0000-FD00-000008000000}" name="Total Expenditures" dataDxfId="19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7-18" altTextSummary="Users can enter data in this table for any replacement personnel for 2017-18."/>
    </ext>
  </extLst>
</table>
</file>

<file path=xl/tables/table2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FE000000}" name="ExcDData1213" displayName="ExcDData1213" ref="A49:B55" totalsRowShown="0" headerRowDxfId="189" dataDxfId="187" headerRowBorderDxfId="188" tableBorderDxfId="186">
  <tableColumns count="2">
    <tableColumn id="1" xr3:uid="{00000000-0010-0000-FE00-000001000000}" name="Description" dataDxfId="185"/>
    <tableColumn id="2" xr3:uid="{00000000-0010-0000-FE00-000002000000}" name="Cost in Final Year of Expenditure" dataDxfId="18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7-18" altTextSummary="Users can enter data in this table for the termination of costly expenditures for long-term purchases for 2017-18."/>
    </ext>
  </extLst>
</table>
</file>

<file path=xl/tables/table2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FF000000}" name="AdjData1213" displayName="AdjData1213" ref="A68:B69" totalsRowShown="0" headerRowDxfId="183" dataDxfId="181" headerRowBorderDxfId="182" tableBorderDxfId="180" totalsRowBorderDxfId="179">
  <tableColumns count="2">
    <tableColumn id="1" xr3:uid="{00000000-0010-0000-FF00-000001000000}" name="Column1" dataDxfId="178"/>
    <tableColumn id="2" xr3:uid="{00000000-0010-0000-FF00-000002000000}" name="Adjustment" dataDxfId="177">
      <calculatedColumnFormula>IF(B68&lt;1,"",(B68/'4.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7-18" altTextSummary="Users can enter data in this table for the Adjustment to MOE for 2017-18. Use IDC's MOE Reduction Decision Tree and Calculator to determine the adjustment amount."/>
    </ext>
  </extLst>
</table>
</file>

<file path=xl/tables/table2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00010000}" name="ExcCData1213" displayName="ExcCData1213" ref="A39:C45" totalsRowShown="0" headerRowDxfId="176" dataDxfId="175" tableBorderDxfId="174">
  <tableColumns count="3">
    <tableColumn id="1" xr3:uid="{00000000-0010-0000-0001-000001000000}" name="Student Identifier" dataDxfId="173"/>
    <tableColumn id="2" xr3:uid="{00000000-0010-0000-0001-000002000000}" name="Reason" dataDxfId="172"/>
    <tableColumn id="3" xr3:uid="{00000000-0010-0000-0001-000003000000}" name="Expenditures" dataDxfId="17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7-18" altTextSummary="Users can enter data in this table for the termination of the obligation to provide special education to a particular student that is an exceptionally costly program projected for 2017-18. "/>
    </ext>
  </extLst>
</table>
</file>

<file path=xl/tables/table2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01010000}" name="ExcEData1213" displayName="ExcEData1213" ref="A59:B65" totalsRowShown="0" headerRowDxfId="170" dataDxfId="169" tableBorderDxfId="168">
  <tableColumns count="2">
    <tableColumn id="1" xr3:uid="{00000000-0010-0000-0101-000001000000}" name="Student Identifier" dataDxfId="167"/>
    <tableColumn id="3" xr3:uid="{00000000-0010-0000-0101-000003000000}" name="Cost Assumed by SEA" dataDxfId="166"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7-18" altTextSummary="Users can enter data for the assumption of cost by the high cost fund operated by the SEA for for 2017-18. The table will be blank and blacked out if the SEA does not have a high cost fund under §300.704."/>
    </ext>
  </extLst>
</table>
</file>

<file path=xl/tables/table2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2010000}" name="ExcBAutoEnrollmentData1213" displayName="ExcBAutoEnrollmentData1213" ref="A27:B31" totalsRowShown="0" headerRowDxfId="165" dataDxfId="164">
  <tableColumns count="2">
    <tableColumn id="1" xr3:uid="{00000000-0010-0000-0201-000001000000}" name="Column1" dataDxfId="163"/>
    <tableColumn id="2" xr3:uid="{00000000-0010-0000-0201-000002000000}" name="Column2" dataDxfId="162"/>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7-18" altTextSummary="This table automatically calculates the change in enrollment for 2017-18 to determine whether the LEA can apply exception (b). "/>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19000000}" name="LocalPerCapResults1516" displayName="LocalPerCapResults1516" ref="I3:K11" totalsRowShown="0" headerRowDxfId="2131" dataDxfId="2130" tableBorderDxfId="2129">
  <tableColumns count="3">
    <tableColumn id="1" xr3:uid="{00000000-0010-0000-1900-000001000000}" name="Calculations" dataDxfId="2128"/>
    <tableColumn id="2" xr3:uid="{00000000-0010-0000-1900-000002000000}" name="Local Per Capita" dataDxfId="2127" dataCellStyle="Currency"/>
    <tableColumn id="3" xr3:uid="{00000000-0010-0000-1900-000003000000}" name="MOE Result" dataDxfId="2126"/>
  </tableColumns>
  <tableStyleInfo name="TableStyleMedium9" showFirstColumn="0" showLastColumn="0" showRowStripes="1" showColumnStripes="0"/>
  <extLst>
    <ext xmlns:x14="http://schemas.microsoft.com/office/spreadsheetml/2009/9/main" uri="{504A1905-F514-4f6f-8877-14C23A59335A}">
      <x14:table altText="Local Per Capita MOE Results for 2020-21" altTextSummary="This table calculates the MOE Result for the Local Per Capita method for 2020-21. This table pulls from the Amounts tabs and Exc &amp; Adj tabs to determine the MOE Result."/>
    </ext>
  </extLst>
</table>
</file>

<file path=xl/tables/table2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3010000}" name="ExcBAutoReductionData1213" displayName="ExcBAutoReductionData1213" ref="A32:C34" totalsRowShown="0" headerRowDxfId="161" dataDxfId="159" headerRowBorderDxfId="160" tableBorderDxfId="158" totalsRowBorderDxfId="157" headerRowCellStyle="Percent">
  <tableColumns count="3">
    <tableColumn id="1" xr3:uid="{00000000-0010-0000-0301-000001000000}" name="Column1" dataDxfId="156"/>
    <tableColumn id="2" xr3:uid="{00000000-0010-0000-0301-000002000000}" name="Local Total" dataDxfId="155"/>
    <tableColumn id="3" xr3:uid="{00000000-0010-0000-0301-000003000000}" name="State and Local Total" dataDxfId="154"/>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7-18" altTextSummary="This table automatically calculates the reduction based on a decrease in enrollment for 2017-18. The table will be blank and blacked out if there is no decrease in enrollment or if the user selected manual entry for exception (b)."/>
    </ext>
  </extLst>
</table>
</file>

<file path=xl/tables/table2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4010000}" name="ExcBManualData1213" displayName="ExcBManualData1213" ref="A23:E24" totalsRowShown="0" headerRowDxfId="153" dataDxfId="151" headerRowBorderDxfId="152" tableBorderDxfId="150" totalsRowBorderDxfId="149" headerRowCellStyle="Percent">
  <tableColumns count="5">
    <tableColumn id="1" xr3:uid="{00000000-0010-0000-0401-000001000000}" name="Column1" dataDxfId="148">
      <calculatedColumnFormula>IF(B30="","Allowed Reduction",IF(B30&lt;0,"Allowed Reduction",IF(B30&gt;=0,"Not eligible for this exception","Allowed Reduction")))</calculatedColumnFormula>
    </tableColumn>
    <tableColumn id="2" xr3:uid="{00000000-0010-0000-0401-000002000000}" name="Local Total" dataDxfId="147"/>
    <tableColumn id="3" xr3:uid="{00000000-0010-0000-0401-000003000000}" name="State and Local Total" dataDxfId="146"/>
    <tableColumn id="4" xr3:uid="{00000000-0010-0000-0401-000004000000}" name="Local Per Capita" dataDxfId="145"/>
    <tableColumn id="5" xr3:uid="{00000000-0010-0000-0401-000005000000}" name="State and Local Per Capita" dataDxfId="144"/>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7-18" altTextSummary="If users prefer to use their own method to calculate the reduction for exception (b), they can use this table for any reduction in 2017-18. This table will be blank and blacked out if users selected auto-calculation of exception (b) on the Getting Started tab or if there is no decrease in enrollment."/>
    </ext>
  </extLst>
</table>
</file>

<file path=xl/tables/table2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05010000}" name="ExcADepartingData1314" displayName="ExcADepartingData1314" ref="A5:F11" totalsRowShown="0" headerRowDxfId="137" dataDxfId="135" headerRowBorderDxfId="136" tableBorderDxfId="134">
  <tableColumns count="6">
    <tableColumn id="1" xr3:uid="{00000000-0010-0000-0501-000001000000}" name="Position Title" dataDxfId="133"/>
    <tableColumn id="2" xr3:uid="{00000000-0010-0000-0501-000002000000}" name="Employee Name" dataDxfId="132"/>
    <tableColumn id="3" xr3:uid="{00000000-0010-0000-0501-000003000000}" name="Reason for Leaving" dataDxfId="131"/>
    <tableColumn id="4" xr3:uid="{00000000-0010-0000-0501-000004000000}" name="Salary" dataDxfId="130" dataCellStyle="Currency"/>
    <tableColumn id="5" xr3:uid="{00000000-0010-0000-0501-000005000000}" name="Benefits" dataDxfId="129" dataCellStyle="Currency"/>
    <tableColumn id="8" xr3:uid="{00000000-0010-0000-0501-000008000000}" name="Total Expenditures" dataDxfId="128"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8-19" altTextSummary="Users can enter data in this table for any departing personnel for 2018-19."/>
    </ext>
  </extLst>
</table>
</file>

<file path=xl/tables/table2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06010000}" name="ExcAReplaceData1314" displayName="ExcAReplaceData1314" ref="A13:F19" totalsRowShown="0" headerRowDxfId="127" dataDxfId="125" headerRowBorderDxfId="126" tableBorderDxfId="124">
  <tableColumns count="6">
    <tableColumn id="1" xr3:uid="{00000000-0010-0000-0601-000001000000}" name="Position Title" dataDxfId="123"/>
    <tableColumn id="2" xr3:uid="{00000000-0010-0000-0601-000002000000}" name="Employee Name" dataDxfId="122"/>
    <tableColumn id="3" xr3:uid="{00000000-0010-0000-0601-000003000000}" name="Column1" dataDxfId="121"/>
    <tableColumn id="4" xr3:uid="{00000000-0010-0000-0601-000004000000}" name="Salary" dataDxfId="120" dataCellStyle="Currency"/>
    <tableColumn id="5" xr3:uid="{00000000-0010-0000-0601-000005000000}" name="Benefits" dataDxfId="119" dataCellStyle="Currency"/>
    <tableColumn id="8" xr3:uid="{00000000-0010-0000-0601-000008000000}" name="Total Expenditures" dataDxfId="118"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8-19" altTextSummary="Users can enter data in this table for any replacement personnel for 2018-19."/>
    </ext>
  </extLst>
</table>
</file>

<file path=xl/tables/table2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07010000}" name="ExcDData1314" displayName="ExcDData1314" ref="A49:B55" totalsRowShown="0" headerRowDxfId="117" dataDxfId="115" headerRowBorderDxfId="116" tableBorderDxfId="114">
  <tableColumns count="2">
    <tableColumn id="1" xr3:uid="{00000000-0010-0000-0701-000001000000}" name="Description" dataDxfId="113"/>
    <tableColumn id="2" xr3:uid="{00000000-0010-0000-0701-000002000000}" name="Cost in Final Year of Expenditure" dataDxfId="112"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8-19" altTextSummary="Users can enter data in this table for the termination of costly expenditures for long-term purchases for 2018-19."/>
    </ext>
  </extLst>
</table>
</file>

<file path=xl/tables/table2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08010000}" name="AdjData1314" displayName="AdjData1314" ref="A68:B69" totalsRowShown="0" headerRowDxfId="111" dataDxfId="109" headerRowBorderDxfId="110" tableBorderDxfId="108" totalsRowBorderDxfId="107">
  <tableColumns count="2">
    <tableColumn id="1" xr3:uid="{00000000-0010-0000-0801-000001000000}" name="Column1" dataDxfId="106"/>
    <tableColumn id="2" xr3:uid="{00000000-0010-0000-0801-000002000000}" name="Adjustment" dataDxfId="105">
      <calculatedColumnFormula>IF(B68&lt;1,"",(B68/'4.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8-19" altTextSummary="Users can enter data in this table for the Adjustment to MOE for 2018-19. Use IDC's MOE Reduction Decision Tree and Calculator to determine the adjustment amount."/>
    </ext>
  </extLst>
</table>
</file>

<file path=xl/tables/table2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09010000}" name="ExcCData1314" displayName="ExcCData1314" ref="A39:C45" totalsRowShown="0" headerRowDxfId="104" dataDxfId="103" tableBorderDxfId="102">
  <tableColumns count="3">
    <tableColumn id="1" xr3:uid="{00000000-0010-0000-0901-000001000000}" name="Student Identifier" dataDxfId="101"/>
    <tableColumn id="2" xr3:uid="{00000000-0010-0000-0901-000002000000}" name="Reason" dataDxfId="100"/>
    <tableColumn id="3" xr3:uid="{00000000-0010-0000-0901-000003000000}" name="Expenditure" dataDxfId="99"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8-19" altTextSummary="Users can enter data in this table for the termination of the obligation to provide special education to a particular student that is an exceptionally costly program projected for 2018-19. "/>
    </ext>
  </extLst>
</table>
</file>

<file path=xl/tables/table2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0A010000}" name="ExcEData1314" displayName="ExcEData1314" ref="A59:B65" totalsRowShown="0" headerRowDxfId="98" dataDxfId="97" tableBorderDxfId="96">
  <tableColumns count="2">
    <tableColumn id="1" xr3:uid="{00000000-0010-0000-0A01-000001000000}" name="Student Identifier" dataDxfId="95"/>
    <tableColumn id="3" xr3:uid="{00000000-0010-0000-0A01-000003000000}" name="Cost Assumed by SEA" dataDxfId="94"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8-19" altTextSummary="Users can enter data for the assumption of cost by the high cost fund operated by the SEA for for 2018-19. The table will be blank and blacked out if the SEA does not have a high cost fund under §300.704."/>
    </ext>
  </extLst>
</table>
</file>

<file path=xl/tables/table2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B010000}" name="ExcBAutoEnrollmentData1314" displayName="ExcBAutoEnrollmentData1314" ref="A27:B31" totalsRowShown="0" headerRowDxfId="93" dataDxfId="92">
  <tableColumns count="2">
    <tableColumn id="1" xr3:uid="{00000000-0010-0000-0B01-000001000000}" name="Column1" dataDxfId="91"/>
    <tableColumn id="2" xr3:uid="{00000000-0010-0000-0B01-000002000000}" name="Column2" dataDxfId="90"/>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8-19" altTextSummary="This table automatically calculates the change in enrollment for 2018-19 to determine whether the LEA can apply exception (b). "/>
    </ext>
  </extLst>
</table>
</file>

<file path=xl/tables/table2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C010000}" name="ExcBAutoReductionData1314" displayName="ExcBAutoReductionData1314" ref="A32:C34" totalsRowShown="0" headerRowDxfId="89" dataDxfId="87" headerRowBorderDxfId="88" tableBorderDxfId="86" totalsRowBorderDxfId="85" headerRowCellStyle="Percent">
  <tableColumns count="3">
    <tableColumn id="1" xr3:uid="{00000000-0010-0000-0C01-000001000000}" name="Column1" dataDxfId="84"/>
    <tableColumn id="2" xr3:uid="{00000000-0010-0000-0C01-000002000000}" name="Local Total" dataDxfId="83"/>
    <tableColumn id="3" xr3:uid="{00000000-0010-0000-0C01-000003000000}" name="State and Local Total" dataDxfId="82"/>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8-19" altTextSummary="This table automatically calculates the reduction based on a decrease in enrollment for 2018-19. The table will be blank and blacked out if there is no decrease in enrollment or if the user selected manual entry for exception (b)."/>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1A000000}" name="StateLocalPerCapResults1516" displayName="StateLocalPerCapResults1516" ref="M3:O11" totalsRowShown="0" headerRowDxfId="2125" dataDxfId="2124" tableBorderDxfId="2123">
  <tableColumns count="3">
    <tableColumn id="1" xr3:uid="{00000000-0010-0000-1A00-000001000000}" name="Calculations" dataDxfId="2122"/>
    <tableColumn id="2" xr3:uid="{00000000-0010-0000-1A00-000002000000}" name="State &amp; Local Per Capita" dataDxfId="2121" dataCellStyle="Currency"/>
    <tableColumn id="3" xr3:uid="{00000000-0010-0000-1A00-000003000000}" name="MOE Result" dataDxfId="2120"/>
  </tableColumns>
  <tableStyleInfo name="TableStyleMedium9" showFirstColumn="0" showLastColumn="0" showRowStripes="1" showColumnStripes="0"/>
  <extLst>
    <ext xmlns:x14="http://schemas.microsoft.com/office/spreadsheetml/2009/9/main" uri="{504A1905-F514-4f6f-8877-14C23A59335A}">
      <x14:table altText="State and Local Per Capita MOE Results for 2020-21" altTextSummary="This table calculates the MOE Result for the State and Local Per Capita method for 2020-21. This table pulls from the Amounts tabs and Exc &amp; Adj tabs to determine the MOE Result."/>
    </ext>
  </extLst>
</table>
</file>

<file path=xl/tables/table2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D010000}" name="ExcBManualData1314" displayName="ExcBManualData1314" ref="A23:E24" totalsRowShown="0" headerRowDxfId="81" dataDxfId="79" headerRowBorderDxfId="80" tableBorderDxfId="78" totalsRowBorderDxfId="77" headerRowCellStyle="Percent">
  <tableColumns count="5">
    <tableColumn id="1" xr3:uid="{00000000-0010-0000-0D01-000001000000}" name="Column1" dataDxfId="76">
      <calculatedColumnFormula>IF(B30="","Allowed Reduction",IF(B30&lt;0,"Allowed Reduction",IF(B30&gt;=0,"Not eligible for this exception","Allowed Reduction")))</calculatedColumnFormula>
    </tableColumn>
    <tableColumn id="2" xr3:uid="{00000000-0010-0000-0D01-000002000000}" name="Local Total" dataDxfId="75"/>
    <tableColumn id="3" xr3:uid="{00000000-0010-0000-0D01-000003000000}" name="State and Local Total" dataDxfId="74"/>
    <tableColumn id="4" xr3:uid="{00000000-0010-0000-0D01-000004000000}" name="Local Per Capita" dataDxfId="73"/>
    <tableColumn id="5" xr3:uid="{00000000-0010-0000-0D01-000005000000}" name="State and Local Per Capita" dataDxfId="72"/>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8-19" altTextSummary="If users prefer to use their own method to calculate the reduction for exception (b), they can use this table for any reduction in 2018-19. This table will be blank and blacked out if users selected auto-calculation of exception (b) on the Getting Started tab or if there is no decrease in enrollment."/>
    </ext>
  </extLst>
</table>
</file>

<file path=xl/tables/table2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E010000}" name="ExcADepartingData1415" displayName="ExcADepartingData1415" ref="A5:F11" totalsRowShown="0" headerRowDxfId="65" dataDxfId="63" headerRowBorderDxfId="64" tableBorderDxfId="62">
  <tableColumns count="6">
    <tableColumn id="1" xr3:uid="{00000000-0010-0000-0E01-000001000000}" name="Position Title" dataDxfId="61"/>
    <tableColumn id="2" xr3:uid="{00000000-0010-0000-0E01-000002000000}" name="Employee Name" dataDxfId="60"/>
    <tableColumn id="3" xr3:uid="{00000000-0010-0000-0E01-000003000000}" name="Reason for Leaving" dataDxfId="59"/>
    <tableColumn id="4" xr3:uid="{00000000-0010-0000-0E01-000004000000}" name="Salary" dataDxfId="58" dataCellStyle="Currency"/>
    <tableColumn id="5" xr3:uid="{00000000-0010-0000-0E01-000005000000}" name="Benefits" dataDxfId="57" dataCellStyle="Currency"/>
    <tableColumn id="8" xr3:uid="{00000000-0010-0000-0E01-000008000000}" name="Total Expenditures" dataDxfId="56" dataCellStyle="Currency"/>
  </tableColumns>
  <tableStyleInfo name="TableStyleMedium9" showFirstColumn="0" showLastColumn="0" showRowStripes="0" showColumnStripes="0"/>
  <extLst>
    <ext xmlns:x14="http://schemas.microsoft.com/office/spreadsheetml/2009/9/main" uri="{504A1905-F514-4f6f-8877-14C23A59335A}">
      <x14:table altText="Exception (a) Data Entry for Departing Personnel for 2019-20" altTextSummary="Users can enter data in this table for any departing personnel for 2019-20."/>
    </ext>
  </extLst>
</table>
</file>

<file path=xl/tables/table2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0F010000}" name="ExcAReplaceData1415" displayName="ExcAReplaceData1415" ref="A13:F19" totalsRowShown="0" headerRowDxfId="55" dataDxfId="53" headerRowBorderDxfId="54" tableBorderDxfId="52">
  <tableColumns count="6">
    <tableColumn id="1" xr3:uid="{00000000-0010-0000-0F01-000001000000}" name="Position Title" dataDxfId="51"/>
    <tableColumn id="2" xr3:uid="{00000000-0010-0000-0F01-000002000000}" name="Employee Name" dataDxfId="50"/>
    <tableColumn id="3" xr3:uid="{00000000-0010-0000-0F01-000003000000}" name="Column1" dataDxfId="49"/>
    <tableColumn id="4" xr3:uid="{00000000-0010-0000-0F01-000004000000}" name="Salary" dataDxfId="48" dataCellStyle="Currency"/>
    <tableColumn id="5" xr3:uid="{00000000-0010-0000-0F01-000005000000}" name="Benefits" dataDxfId="47" dataCellStyle="Currency"/>
    <tableColumn id="8" xr3:uid="{00000000-0010-0000-0F01-000008000000}" name="Total Expenditures" dataDxfId="46"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9-20" altTextSummary="Users can enter data in this table for any replacement personnel for 2019-20."/>
    </ext>
  </extLst>
</table>
</file>

<file path=xl/tables/table2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10010000}" name="ExcDData1415" displayName="ExcDData1415" ref="A49:B55" totalsRowShown="0" headerRowDxfId="45" dataDxfId="43" headerRowBorderDxfId="44" tableBorderDxfId="42">
  <tableColumns count="2">
    <tableColumn id="1" xr3:uid="{00000000-0010-0000-1001-000001000000}" name="Description" dataDxfId="41"/>
    <tableColumn id="2" xr3:uid="{00000000-0010-0000-1001-000002000000}" name="Cost in Final Year of Expenditure" dataDxfId="40"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9-20" altTextSummary="Users can enter data in this table for the termination of costly expenditures for long-term purchases for 2019-20."/>
    </ext>
  </extLst>
</table>
</file>

<file path=xl/tables/table2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11010000}" name="AdjData1415" displayName="AdjData1415" ref="A68:B69" totalsRowShown="0" headerRowDxfId="39" dataDxfId="37" headerRowBorderDxfId="38" tableBorderDxfId="36" totalsRowBorderDxfId="35">
  <tableColumns count="2">
    <tableColumn id="1" xr3:uid="{00000000-0010-0000-1101-000001000000}" name="Column1" dataDxfId="34"/>
    <tableColumn id="2" xr3:uid="{00000000-0010-0000-1101-000002000000}" name="Adjustment" dataDxfId="33">
      <calculatedColumnFormula>IF(B68&lt;1,"",(B68/'4.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9-20" altTextSummary="Users can enter data in this table for the Adjustment to MOE for 2019-20. Use IDC's MOE Reduction Decision Tree and Calculator to determine the adjustment amount."/>
    </ext>
  </extLst>
</table>
</file>

<file path=xl/tables/table2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12010000}" name="ExcCData1415" displayName="ExcCData1415" ref="A39:C45" totalsRowShown="0" headerRowDxfId="32" dataDxfId="31" tableBorderDxfId="30">
  <tableColumns count="3">
    <tableColumn id="1" xr3:uid="{00000000-0010-0000-1201-000001000000}" name="Student Identifier" dataDxfId="29"/>
    <tableColumn id="2" xr3:uid="{00000000-0010-0000-1201-000002000000}" name="Reason" dataDxfId="28"/>
    <tableColumn id="3" xr3:uid="{00000000-0010-0000-1201-000003000000}" name="Expenditures" dataDxfId="27"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9-20" altTextSummary="Users can enter data in this table for the termination of the obligation to provide special education to a particular student that is an exceptionally costly program projected for 2019-20. "/>
    </ext>
  </extLst>
</table>
</file>

<file path=xl/tables/table2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13010000}" name="ExcEData1415" displayName="ExcEData1415" ref="A59:B65" totalsRowShown="0" headerRowDxfId="26" dataDxfId="25" tableBorderDxfId="24">
  <tableColumns count="2">
    <tableColumn id="1" xr3:uid="{00000000-0010-0000-1301-000001000000}" name="Student Identifier" dataDxfId="23"/>
    <tableColumn id="3" xr3:uid="{00000000-0010-0000-1301-000003000000}" name=" Cost Assumed by SEA" dataDxfId="2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9-20" altTextSummary="Users can enter data for the assumption of cost by the high cost fund operated by the SEA for for 2019-20. The table will be blank and blacked out if the SEA does not have a high cost fund under §300.704."/>
    </ext>
  </extLst>
</table>
</file>

<file path=xl/tables/table2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4010000}" name="ExcBAutoEnrollmentData1415" displayName="ExcBAutoEnrollmentData1415" ref="A27:B31" totalsRowShown="0" headerRowDxfId="21" dataDxfId="20">
  <tableColumns count="2">
    <tableColumn id="1" xr3:uid="{00000000-0010-0000-1401-000001000000}" name="Column1" dataDxfId="19"/>
    <tableColumn id="2" xr3:uid="{00000000-0010-0000-1401-000002000000}" name="Column2" dataDxfId="1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9-20" altTextSummary="This table automatically calculates the change in enrollment for 2019-20 to determine whether the LEA can apply exception (b). "/>
    </ext>
  </extLst>
</table>
</file>

<file path=xl/tables/table2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5010000}" name="ExcBAutoReductionData1415" displayName="ExcBAutoReductionData1415" ref="A32:C34" totalsRowShown="0" headerRowDxfId="17" dataDxfId="15" headerRowBorderDxfId="16" tableBorderDxfId="14" totalsRowBorderDxfId="13" headerRowCellStyle="Percent">
  <tableColumns count="3">
    <tableColumn id="1" xr3:uid="{00000000-0010-0000-1501-000001000000}" name="Column1" dataDxfId="12"/>
    <tableColumn id="2" xr3:uid="{00000000-0010-0000-1501-000002000000}" name="Local Total" dataDxfId="11"/>
    <tableColumn id="3" xr3:uid="{00000000-0010-0000-1501-000003000000}" name="State and Local Total" dataDxfId="10"/>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9-20" altTextSummary="This table automatically calculates the reduction based on a decrease in enrollment for 2019-20. The table will be blank and blacked out if there is no decrease in enrollment or if the user selected manual entry for exception (b)."/>
    </ext>
  </extLst>
</table>
</file>

<file path=xl/tables/table2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6010000}" name="ExcBManualData1415" displayName="ExcBManualData1415" ref="A23:E24" totalsRowShown="0" headerRowDxfId="9" dataDxfId="7" headerRowBorderDxfId="8" tableBorderDxfId="6" totalsRowBorderDxfId="5" headerRowCellStyle="Percent">
  <tableColumns count="5">
    <tableColumn id="1" xr3:uid="{00000000-0010-0000-1601-000001000000}" name="Column1" dataDxfId="4">
      <calculatedColumnFormula>IF(B30="","Allowed Reduction",IF(B30&lt;0,"Allowed Reduction",IF(B30&gt;=0,"Not eligible for this exception","Allowed Reduction")))</calculatedColumnFormula>
    </tableColumn>
    <tableColumn id="2" xr3:uid="{00000000-0010-0000-1601-000002000000}" name="Local Total" dataDxfId="3"/>
    <tableColumn id="3" xr3:uid="{00000000-0010-0000-1601-000003000000}" name="State and Local Total" dataDxfId="2"/>
    <tableColumn id="4" xr3:uid="{00000000-0010-0000-1601-000004000000}" name="Local Per Capita" dataDxfId="1"/>
    <tableColumn id="5" xr3:uid="{00000000-0010-0000-1601-000005000000}" name="State and Local Per Capita" dataDxfId="0"/>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9-20" altTextSummary="If users prefer to use their own method to calculate the reduction for exception (b), they can use this table for any reduction in 2019-20. This table will be blank and blacked out if users selected auto-calculation of exception (b) on the Getting Started tab or if there is no decrease in enrollment."/>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1B000000}" name="ExcACalcsStateLocalPerCap1516" displayName="ExcACalcsStateLocalPerCap1516" ref="M16:N21" totalsRowShown="0" headerRowDxfId="2119" dataDxfId="2117" headerRowBorderDxfId="2118" tableBorderDxfId="2116" totalsRowBorderDxfId="2115">
  <tableColumns count="2">
    <tableColumn id="1" xr3:uid="{00000000-0010-0000-1B00-000001000000}" name="Year" dataDxfId="2114" dataCellStyle="Comma"/>
    <tableColumn id="2" xr3:uid="{00000000-0010-0000-1B00-000002000000}" name="Amount" dataDxfId="2113"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Per Capita method for 2020-21" altTextSummary="This table pulls data from the Exc &amp; Adj tabs to calculate exception (a) for the State and Local Per Capita method for 2020-21. The table may be blank and blacked out if the LEA meets MOE without exceptions. Rows may be blank and blacked out if the LEA does not need to include all years under the &quot;subsequent years&quot; rule."/>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1C000000}" name="ExcBCalcsStateLocalPerCap1516" displayName="ExcBCalcsStateLocalPerCap1516" ref="M24:N29" headerRowDxfId="2112" dataDxfId="2110" headerRowBorderDxfId="2111" tableBorderDxfId="2109" totalsRowBorderDxfId="2108">
  <tableColumns count="2">
    <tableColumn id="1" xr3:uid="{00000000-0010-0000-1C00-000001000000}" name="Year" totalsRowFunction="custom" dataDxfId="2107" totalsRowDxfId="2106" dataCellStyle="Comma">
      <totalsRowFormula>IF(O$6="Met","",IF(OR(N$4="2014-2015",N$4="2013-2014",N$4="2012-2013",N$4="2011-2012"),"","2011-12 Total"))</totalsRowFormula>
    </tableColumn>
    <tableColumn id="2" xr3:uid="{00000000-0010-0000-1C00-000002000000}" name="Amount" dataDxfId="2105" totalsRowDxfId="2104"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Per Capita method for 2020-21" altTextSummary="This table pulls data from the Exc &amp; Adj tabs to calculate exception (b) for the State and Local Per Capita method for 2020-21.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2000000}" name="ShortfallCalcs" displayName="ShortfallCalcs" ref="V7:Z12" totalsRowShown="0" headerRowDxfId="2353" dataDxfId="2351" headerRowBorderDxfId="2352" tableBorderDxfId="2350" totalsRowBorderDxfId="2349">
  <tableColumns count="5">
    <tableColumn id="1" xr3:uid="{00000000-0010-0000-0200-000001000000}" name="Year" dataDxfId="2348"/>
    <tableColumn id="2" xr3:uid="{00000000-0010-0000-0200-000002000000}" name="Local Total" dataDxfId="2347"/>
    <tableColumn id="3" xr3:uid="{00000000-0010-0000-0200-000003000000}" name="State and Local Total" dataDxfId="2346"/>
    <tableColumn id="4" xr3:uid="{00000000-0010-0000-0200-000004000000}" name="Local Per Capita" dataDxfId="2345"/>
    <tableColumn id="5" xr3:uid="{00000000-0010-0000-0200-000005000000}" name="State and Local Per Capita" dataDxfId="2344"/>
  </tableColumns>
  <tableStyleInfo name="TableStyleMedium9" showFirstColumn="0" showLastColumn="0" showRowStripes="0" showColumnStripes="0"/>
  <extLst>
    <ext xmlns:x14="http://schemas.microsoft.com/office/spreadsheetml/2009/9/main" uri="{504A1905-F514-4f6f-8877-14C23A59335A}">
      <x14:table altText="Shortfall Calculations" altTextSummary="This table will automatically calculate the shortfalls for each method for years 2020-21 and later. "/>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1D000000}" name="ExcCCalcsStateLocalPerCap1516" displayName="ExcCCalcsStateLocalPerCap1516" ref="M36:N41" totalsRowShown="0" headerRowDxfId="2103" dataDxfId="2101" headerRowBorderDxfId="2102" tableBorderDxfId="2100">
  <tableColumns count="2">
    <tableColumn id="1" xr3:uid="{00000000-0010-0000-1D00-000001000000}" name="Year" dataDxfId="2099"/>
    <tableColumn id="2" xr3:uid="{00000000-0010-0000-1D00-000002000000}" name="Amount" dataDxfId="2098"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Per Capita method for 2020-21" altTextSummary="This table pulls data from the Exc &amp; Adj tabs to calculate exception (c) for the State and Local Per Capita method for 2020-21. The table may be blank and blacked out if the LEA meets MOE without exceptions. Rows may be blank and blacked out if the LEA does not need to include all years under the &quot;subsequent years&quot; rule."/>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1E000000}" name="ExcDCalcsStateLocalPerCap1516" displayName="ExcDCalcsStateLocalPerCap1516" ref="M45:N50" totalsRowShown="0" headerRowDxfId="2097" dataDxfId="2095" headerRowBorderDxfId="2096" tableBorderDxfId="2094" totalsRowBorderDxfId="2093">
  <tableColumns count="2">
    <tableColumn id="1" xr3:uid="{00000000-0010-0000-1E00-000001000000}" name="Year" dataDxfId="2092" dataCellStyle="Comma"/>
    <tableColumn id="2" xr3:uid="{00000000-0010-0000-1E00-000002000000}" name="Amount" dataDxfId="2091"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Per Capita method for 2020-21" altTextSummary="This table pulls data from the Exc &amp; Adj tabs to calculate exception (d) for the State and Local Per Capita method for 2020-21. The table may be blank and blacked out if the LEA meets MOE without exceptions. Rows may be blank and blacked out if the LEA does not need to include all years under the &quot;subsequent years&quot; rule."/>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1F000000}" name="ExcECalcsStateLocalPerCap1516" displayName="ExcECalcsStateLocalPerCap1516" ref="M54:N59" totalsRowShown="0" headerRowDxfId="2090" headerRowBorderDxfId="2089" tableBorderDxfId="2088" totalsRowBorderDxfId="2087">
  <tableColumns count="2">
    <tableColumn id="1" xr3:uid="{00000000-0010-0000-1F00-000001000000}" name="Year" dataDxfId="2086" dataCellStyle="Comma"/>
    <tableColumn id="2" xr3:uid="{00000000-0010-0000-1F00-000002000000}" name="Amount" dataDxfId="2085"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Per Capita method for 2020-21" altTextSummary="This table pulls data from the Exc &amp; Adj tabs to calculate exception (e) for the State and Local Per Capita method for 2020-21.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0000000-000C-0000-FFFF-FFFF20000000}" name="AdjCalcsStateLocalPerCap1516" displayName="AdjCalcsStateLocalPerCap1516" ref="M65:N70" totalsRowShown="0" headerRowDxfId="2084" dataDxfId="2082" headerRowBorderDxfId="2083" tableBorderDxfId="2081" totalsRowBorderDxfId="2080">
  <tableColumns count="2">
    <tableColumn id="1" xr3:uid="{00000000-0010-0000-2000-000001000000}" name="Year" dataDxfId="2079" dataCellStyle="Comma"/>
    <tableColumn id="2" xr3:uid="{00000000-0010-0000-2000-000002000000}" name="Amount" dataDxfId="2078"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Per Capita method for 2020-21" altTextSummary="This table pulls data from the Exc &amp; Adj tabs to calculate the MOE adjustment for the State and Local Per Capita method for 2020-21. The table may be blank and blacked out if the LEA meets MOE without adjustments. Rows may be blank and blacked out if the LEA does not need to include all years under the &quot;subsequent years&quot; rule."/>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1000000}" name="ExcADepartingData1516Budget" displayName="ExcADepartingData1516Budget" ref="A6:F12" totalsRowShown="0" headerRowDxfId="2068" dataDxfId="2066" headerRowBorderDxfId="2067" tableBorderDxfId="2065">
  <tableColumns count="6">
    <tableColumn id="1" xr3:uid="{00000000-0010-0000-2100-000001000000}" name="Position Title" dataDxfId="2064"/>
    <tableColumn id="2" xr3:uid="{00000000-0010-0000-2100-000002000000}" name="Employee Name" dataDxfId="2063"/>
    <tableColumn id="3" xr3:uid="{00000000-0010-0000-2100-000003000000}" name="Reason for Leaving" dataDxfId="2062"/>
    <tableColumn id="4" xr3:uid="{00000000-0010-0000-2100-000004000000}" name="Salary" dataDxfId="2061" dataCellStyle="Currency"/>
    <tableColumn id="5" xr3:uid="{00000000-0010-0000-2100-000005000000}" name="Benefits" dataDxfId="2060" dataCellStyle="Currency"/>
    <tableColumn id="8" xr3:uid="{00000000-0010-0000-2100-000008000000}" name="Total Budget" dataDxfId="2059"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0-21 Eligiblity Standard" altTextSummary="Users can enter data in this table for any departing personnel projected for 2020-21. This table is for the eligiblity standard and is based on budget amounts."/>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2000000}" name="ExcAReplaceData1516Budget" displayName="ExcAReplaceData1516Budget" ref="A14:F20" totalsRowShown="0" headerRowDxfId="2058" dataDxfId="2056" headerRowBorderDxfId="2057" tableBorderDxfId="2055">
  <tableColumns count="6">
    <tableColumn id="1" xr3:uid="{00000000-0010-0000-2200-000001000000}" name="Position Title" dataDxfId="2054"/>
    <tableColumn id="2" xr3:uid="{00000000-0010-0000-2200-000002000000}" name="Employee Name" dataDxfId="2053"/>
    <tableColumn id="3" xr3:uid="{00000000-0010-0000-2200-000003000000}" name="Column1" dataDxfId="2052"/>
    <tableColumn id="4" xr3:uid="{00000000-0010-0000-2200-000004000000}" name="Salary" dataDxfId="2051" dataCellStyle="Currency"/>
    <tableColumn id="5" xr3:uid="{00000000-0010-0000-2200-000005000000}" name="Benefits" dataDxfId="2050" dataCellStyle="Currency"/>
    <tableColumn id="8" xr3:uid="{00000000-0010-0000-2200-000008000000}" name="Total Budget" dataDxfId="2049"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20-21 Eligibility Standard" altTextSummary="Users can enter data in this table for any replacement personnel projected for 2020-21. This table is for the eligiblity standard and is based on budget amounts."/>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3000000}" name="ExcDData1516Budget" displayName="ExcDData1516Budget" ref="A50:B56" totalsRowShown="0" headerRowDxfId="2048" dataDxfId="2046" headerRowBorderDxfId="2047" tableBorderDxfId="2045">
  <tableColumns count="2">
    <tableColumn id="1" xr3:uid="{00000000-0010-0000-2300-000001000000}" name="Description" dataDxfId="2044"/>
    <tableColumn id="2" xr3:uid="{00000000-0010-0000-2300-000002000000}" name="Budgeted Cost in Final Year" dataDxfId="2043"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0-21 Eligiblity Standard" altTextSummary="Users can enter data in this table for the projected termination of costly expenditures for long-term purchases for 2020-21. This table is for the eligiblity standard and is based on budget amounts."/>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4000000}" name="AdjData1516Budget" displayName="AdjData1516Budget" ref="A69:B70" totalsRowShown="0" headerRowDxfId="2042" dataDxfId="2040" headerRowBorderDxfId="2041" tableBorderDxfId="2039" totalsRowBorderDxfId="2038">
  <tableColumns count="2">
    <tableColumn id="1" xr3:uid="{00000000-0010-0000-2400-000001000000}" name="Column1" dataDxfId="2037"/>
    <tableColumn id="2" xr3:uid="{00000000-0010-0000-2400-000002000000}" name="Projected Adjustment" dataDxfId="2036">
      <calculatedColumnFormula>IF(B69&lt;1,"",(B69/'4.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20-21 Eligiblity Standard" altTextSummary="Users can enter data in this table for the projected Adjustment to MOE for 2020-21. This table is for the eligiblity standard and is based on budget amounts. Use IDC's MOE Reduction Decision Tree and Calculator to determine the adjustment amount."/>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5000000}" name="ExcCData1516Budget" displayName="ExcCData1516Budget" ref="A40:C46" totalsRowShown="0" headerRowDxfId="2035" dataDxfId="2034" tableBorderDxfId="2033">
  <tableColumns count="3">
    <tableColumn id="1" xr3:uid="{00000000-0010-0000-2500-000001000000}" name="Student Identifier" dataDxfId="2032"/>
    <tableColumn id="2" xr3:uid="{00000000-0010-0000-2500-000002000000}" name="Reason" dataDxfId="2031"/>
    <tableColumn id="3" xr3:uid="{00000000-0010-0000-2500-000003000000}" name="Budgeted Cost" dataDxfId="2030"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0-21 Eligiblity Standard" altTextSummary="Users can enter data in this table for the projected termination of the obligation to provide special education to a particular student that is an exceptionally costly program projected for 2020-21. This table is for the eligiblity standard and is based on budget amounts."/>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6000000}" name="ExcEData1516Budget" displayName="ExcEData1516Budget" ref="A60:B66" totalsRowShown="0" headerRowDxfId="2029" tableBorderDxfId="2028">
  <tableColumns count="2">
    <tableColumn id="1" xr3:uid="{00000000-0010-0000-2600-000001000000}" name="Student Identifier" dataDxfId="2027"/>
    <tableColumn id="2" xr3:uid="{00000000-0010-0000-2600-000002000000}" name="Budgeted Cost Assumed by SEA" dataDxfId="2026"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0-21 Eligiblity Standard" altTextSummary="Users can enter data for the projected assumption of cost by the high cost fund operated by the SEA for for 2020-21. This table is for the eligiblity standard and uses budget data. The table will be blank and blacked out if the SEA does not have a high cost fund under §300.704."/>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3000000}" name="Budget1516" displayName="Budget1516" ref="A4:F31" totalsRowShown="0" headerRowDxfId="2342" tableBorderDxfId="2341">
  <tableColumns count="6">
    <tableColumn id="1" xr3:uid="{00000000-0010-0000-0300-000001000000}" name="Object Description" dataDxfId="2340"/>
    <tableColumn id="2" xr3:uid="{00000000-0010-0000-0300-000002000000}" name="Code 1" dataDxfId="2339"/>
    <tableColumn id="7" xr3:uid="{00000000-0010-0000-0300-000007000000}" name="Code 2" dataDxfId="2338"/>
    <tableColumn id="3" xr3:uid="{00000000-0010-0000-0300-000003000000}" name="Local" dataDxfId="2337" dataCellStyle="Currency"/>
    <tableColumn id="4" xr3:uid="{00000000-0010-0000-0300-000004000000}" name="State" dataDxfId="2336" dataCellStyle="Currency"/>
    <tableColumn id="5" xr3:uid="{00000000-0010-0000-0300-000005000000}" name="State and Local" dataDxfId="2335"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2020-21" altTextSummary="In this table, users will enter their budget amounts for 2020-21. The column headers for the first three columns are unlocked and can be edited. If the LEA cannot separately budget for state and local funds, the &quot;Local&quot; column will be blacked out and is unavailable for data entry."/>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7000000}" name="ExcBAutoEnrollmentData1516Budget" displayName="ExcBAutoEnrollmentData1516Budget" ref="A28:B32" totalsRowShown="0" headerRowDxfId="2025" dataDxfId="2024">
  <tableColumns count="2">
    <tableColumn id="1" xr3:uid="{00000000-0010-0000-2700-000001000000}" name="Column1" dataDxfId="2023"/>
    <tableColumn id="2" xr3:uid="{00000000-0010-0000-2700-000002000000}" name="Column2" dataDxfId="2022"/>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0-21Eligibility Standard" altTextSummary="This table automatically calculates the change in enrollment for 2020-21 to determine whether the LEA can apply exception (b). This table is for the eligiblity standard."/>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8000000}" name="ExcBAutoReductionData1516Budget" displayName="ExcBAutoReductionData1516Budget" ref="A33:C35" totalsRowShown="0" headerRowDxfId="2021" dataDxfId="2019" headerRowBorderDxfId="2020" tableBorderDxfId="2018" totalsRowBorderDxfId="2017" headerRowCellStyle="Percent">
  <tableColumns count="3">
    <tableColumn id="1" xr3:uid="{00000000-0010-0000-2800-000001000000}" name="Column1" dataDxfId="2016"/>
    <tableColumn id="2" xr3:uid="{00000000-0010-0000-2800-000002000000}" name="Local Total" dataDxfId="2015"/>
    <tableColumn id="3" xr3:uid="{00000000-0010-0000-2800-000003000000}" name="State and Local Total" dataDxfId="2014"/>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0-21 Eligiblity Standard" altTextSummary="This table automatically calculates the projected reduction based on a decrease in enrollment for 2020-21. This table is for the eligiblity standard and uses budget data. The table will be blank and blacked out if there is no decrease in enrollment or if the user selected manual entry for exception (b)."/>
    </ext>
  </extLst>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9000000}" name="ExcBManualData1516Budget" displayName="ExcBManualData1516Budget" ref="A24:E25" totalsRowShown="0" headerRowDxfId="2013" dataDxfId="2011" headerRowBorderDxfId="2012" tableBorderDxfId="2010" totalsRowBorderDxfId="2009" headerRowCellStyle="Percent">
  <tableColumns count="5">
    <tableColumn id="1" xr3:uid="{00000000-0010-0000-2900-000001000000}" name="Column1" dataDxfId="2008">
      <calculatedColumnFormula>IF(B31="","Projected Reduction",IF(B31&lt;0,"Projected Reduction",IF(B31&gt;=0,"Not eligible for this exception","Projected Reduction")))</calculatedColumnFormula>
    </tableColumn>
    <tableColumn id="2" xr3:uid="{00000000-0010-0000-2900-000002000000}" name="Local Total" dataDxfId="2007"/>
    <tableColumn id="3" xr3:uid="{00000000-0010-0000-2900-000003000000}" name="State and Local Total" dataDxfId="2006"/>
    <tableColumn id="4" xr3:uid="{00000000-0010-0000-2900-000004000000}" name="Local Per Capita" dataDxfId="2005"/>
    <tableColumn id="5" xr3:uid="{00000000-0010-0000-2900-000005000000}" name="State and Local Per Capita" dataDxfId="2004"/>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0-21 Eligibility Standard" altTextSummary="If users prefer to use their own method to calculate the reduction for exception (b), they can use this table for any projected reduction in 2020-21. This table is for the eligiblity standard and is based on budget amounts. This table will be blank and blacked out if users selected auto-calculation of exception (b) on the Getting Started tab or if there is no decrease in enrollment."/>
    </ext>
  </extLst>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A000000}" name="ExcADepartingData1516Expenditures" displayName="ExcADepartingData1516Expenditures" ref="H6:M12" totalsRowShown="0" headerRowDxfId="2003" dataDxfId="2001" headerRowBorderDxfId="2002" tableBorderDxfId="2000">
  <tableColumns count="6">
    <tableColumn id="1" xr3:uid="{00000000-0010-0000-2A00-000001000000}" name="Position Title" dataDxfId="1999"/>
    <tableColumn id="2" xr3:uid="{00000000-0010-0000-2A00-000002000000}" name="Employee Name" dataDxfId="1998"/>
    <tableColumn id="3" xr3:uid="{00000000-0010-0000-2A00-000003000000}" name="Reason for Leaving" dataDxfId="1997"/>
    <tableColumn id="4" xr3:uid="{00000000-0010-0000-2A00-000004000000}" name="Salary" dataDxfId="1996" dataCellStyle="Currency"/>
    <tableColumn id="5" xr3:uid="{00000000-0010-0000-2A00-000005000000}" name="Benefits" dataDxfId="1995" dataCellStyle="Currency"/>
    <tableColumn id="8" xr3:uid="{00000000-0010-0000-2A00-000008000000}" name="Total Expenditures" dataDxfId="1994"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0-21 Compliance Standard" altTextSummary="Users can enter data in this table for any departing personnel for 2020-21. This table is for the compliance standard and is based on final expenditures."/>
    </ext>
  </extLst>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B000000}" name="ExcAReplaceData1516Expenditures" displayName="ExcAReplaceData1516Expenditures" ref="H14:M20" totalsRowShown="0" headerRowDxfId="1993" dataDxfId="1991" headerRowBorderDxfId="1992" tableBorderDxfId="1990">
  <tableColumns count="6">
    <tableColumn id="1" xr3:uid="{00000000-0010-0000-2B00-000001000000}" name="Position Title" dataDxfId="1989"/>
    <tableColumn id="2" xr3:uid="{00000000-0010-0000-2B00-000002000000}" name="Employee Name" dataDxfId="1988"/>
    <tableColumn id="3" xr3:uid="{00000000-0010-0000-2B00-000003000000}" name="Column1" dataDxfId="1987"/>
    <tableColumn id="4" xr3:uid="{00000000-0010-0000-2B00-000004000000}" name="Salary" dataDxfId="1986" dataCellStyle="Currency"/>
    <tableColumn id="5" xr3:uid="{00000000-0010-0000-2B00-000005000000}" name="Benefits" dataDxfId="1985" dataCellStyle="Currency"/>
    <tableColumn id="8" xr3:uid="{00000000-0010-0000-2B00-000008000000}" name="Total Expenditures" dataDxfId="1984"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5-16 Compliance Standard" altTextSummary="Users can enter data in this table for any replacement personnel for 2015-16. This table is for the compliance standard and is based on final expenditures."/>
    </ext>
  </extLst>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2C000000}" name="ExcDData1516Expenditures" displayName="ExcDData1516Expenditures" ref="H50:I56" totalsRowShown="0" headerRowDxfId="1983" dataDxfId="1981" headerRowBorderDxfId="1982" tableBorderDxfId="1980">
  <tableColumns count="2">
    <tableColumn id="1" xr3:uid="{00000000-0010-0000-2C00-000001000000}" name="Description" dataDxfId="1979"/>
    <tableColumn id="2" xr3:uid="{00000000-0010-0000-2C00-000002000000}" name="Cost in Final Year of Expenditure" dataDxfId="1978"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0-21 Compliance Standard" altTextSummary="Users can enter data in this table for the termination of costly expenditures for long-term purchases for 2020-21. This table is for the compliance standard and is based on final expenditures."/>
    </ext>
  </extLst>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2D000000}" name="AdjData1516Expenditures" displayName="AdjData1516Expenditures" ref="H69:I70" totalsRowShown="0" headerRowDxfId="1977" dataDxfId="1975" headerRowBorderDxfId="1976" tableBorderDxfId="1974" totalsRowBorderDxfId="1973">
  <tableColumns count="2">
    <tableColumn id="1" xr3:uid="{00000000-0010-0000-2D00-000001000000}" name="Column1" dataDxfId="1972"/>
    <tableColumn id="2" xr3:uid="{00000000-0010-0000-2D00-000002000000}" name="Adjustment " dataDxfId="1971">
      <calculatedColumnFormula>IF(I69&lt;1,"",(I69/'4. Multi-Year MOE Summary'!T7))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20-21 Compliance Standard" altTextSummary="Users can enter data in this table for the Adjustment to MOE for 2020-21. This table is for the compliance standard and is based on final expenditures. Use IDC's MOE Reduction Decision Tree and Calculator to determine the adjustment amount."/>
    </ext>
  </extLst>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2E000000}" name="ExcCData1516Expenditures" displayName="ExcCData1516Expenditures" ref="H40:J46" totalsRowShown="0" headerRowDxfId="1970" dataDxfId="1969" tableBorderDxfId="1968">
  <tableColumns count="3">
    <tableColumn id="1" xr3:uid="{00000000-0010-0000-2E00-000001000000}" name="Student Identifier" dataDxfId="1967"/>
    <tableColumn id="2" xr3:uid="{00000000-0010-0000-2E00-000002000000}" name="Reason" dataDxfId="1966"/>
    <tableColumn id="3" xr3:uid="{00000000-0010-0000-2E00-000003000000}" name="Expenditures" dataDxfId="1965"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0-21 Compliance Standard" altTextSummary="Users can enter data in this table for the termination of the obligation to provide special education to a particular student that is an exceptionally costly program projected for 2020-21. This table is for the compliance standard and is based on final expenditures."/>
    </ext>
  </extLst>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2F000000}" name="ExcEData1516Expenditures" displayName="ExcEData1516Expenditures" ref="H60:I66" totalsRowShown="0" headerRowDxfId="1964" tableBorderDxfId="1963">
  <tableColumns count="2">
    <tableColumn id="1" xr3:uid="{00000000-0010-0000-2F00-000001000000}" name="Student Identifier" dataDxfId="1962"/>
    <tableColumn id="2" xr3:uid="{00000000-0010-0000-2F00-000002000000}" name="Cost Assumed by SEA" dataDxfId="1961"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0-21 Compliance Standard" altTextSummary="Users can enter data for the assumption of cost by the high cost fund operated by the SEA for for 2020-21. This table is for the compliance standard and uses final expenditures. The table will be blank and blacked out if the SEA does not have a high cost fund under §300.704."/>
    </ext>
  </extLst>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30000000}" name="ExcBAutoEnrollmentData1516Expenditures" displayName="ExcBAutoEnrollmentData1516Expenditures" ref="H28:I32" totalsRowShown="0" headerRowDxfId="1960" dataDxfId="1959">
  <tableColumns count="2">
    <tableColumn id="1" xr3:uid="{00000000-0010-0000-3000-000001000000}" name="Column1" dataDxfId="1958"/>
    <tableColumn id="2" xr3:uid="{00000000-0010-0000-3000-000002000000}" name="Column2" dataDxfId="1957"/>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0-21 Compliance Standard" altTextSummary="This table automatically calculates the change in enrollment for 2020-21 to determine whether the LEA can apply exception (b). This table is for the compliance standar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4000000}" name="Expenditures1516" displayName="Expenditures1516" ref="H4:M31" totalsRowShown="0" headerRowDxfId="2334" tableBorderDxfId="2333">
  <tableColumns count="6">
    <tableColumn id="1" xr3:uid="{00000000-0010-0000-0400-000001000000}" name="Object Description" dataDxfId="2332"/>
    <tableColumn id="2" xr3:uid="{00000000-0010-0000-0400-000002000000}" name="Code" dataDxfId="2331"/>
    <tableColumn id="6" xr3:uid="{00000000-0010-0000-0400-000006000000}" name="Code 2" dataDxfId="2330"/>
    <tableColumn id="3" xr3:uid="{00000000-0010-0000-0400-000003000000}" name="Local" dataDxfId="2329" dataCellStyle="Currency"/>
    <tableColumn id="4" xr3:uid="{00000000-0010-0000-0400-000004000000}" name="State" dataDxfId="2328" dataCellStyle="Currency"/>
    <tableColumn id="5" xr3:uid="{00000000-0010-0000-0400-000005000000}" name="State and Local" dataDxfId="2327"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2020-21" altTextSummary="In this table, users will enter the LEA's final expendituresfor 2020-21. The column headers for the first three columns are unlocked and can be edited. If the LEA cannot separately budget for state and local funds, the &quot;Local&quot; column will be blacked out and is unavailable for data entry."/>
    </ext>
  </extLst>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31000000}" name="ExcBAutoReductionData1516Expenditures" displayName="ExcBAutoReductionData1516Expenditures" ref="H33:J35" totalsRowShown="0" headerRowDxfId="1956" dataDxfId="1954" headerRowBorderDxfId="1955" tableBorderDxfId="1953" totalsRowBorderDxfId="1952" headerRowCellStyle="Percent">
  <tableColumns count="3">
    <tableColumn id="1" xr3:uid="{00000000-0010-0000-3100-000001000000}" name="Column1" dataDxfId="1951"/>
    <tableColumn id="2" xr3:uid="{00000000-0010-0000-3100-000002000000}" name="Local Total" dataDxfId="1950"/>
    <tableColumn id="3" xr3:uid="{00000000-0010-0000-3100-000003000000}" name="State and Local Total" dataDxfId="1949"/>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0-21 Compliance Standard" altTextSummary="This table automatically calculates the reduction based on a decrease in enrollment for 2020-21. This table is for the compliance standard and uses final expenditures. The table will be blank and blacked out if there is no decrease in enrollment or if the user selected manual entry for exception (b)."/>
    </ext>
  </extLst>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32000000}" name="ExcBManualData1516Expenditures" displayName="ExcBManualData1516Expenditures" ref="H24:L25" totalsRowShown="0" headerRowDxfId="1948" dataDxfId="1946" headerRowBorderDxfId="1947" tableBorderDxfId="1945" totalsRowBorderDxfId="1944" headerRowCellStyle="Percent">
  <tableColumns count="5">
    <tableColumn id="1" xr3:uid="{00000000-0010-0000-3200-000001000000}" name="Column1" dataDxfId="1943">
      <calculatedColumnFormula>IF(I31="","Allowed Reduction",IF(I31&lt;0,"Allowed Reduction",IF(I31&gt;=0,"Not eligible for this exception","Allowed Reduction")))</calculatedColumnFormula>
    </tableColumn>
    <tableColumn id="2" xr3:uid="{00000000-0010-0000-3200-000002000000}" name="Local Total" dataDxfId="1942"/>
    <tableColumn id="3" xr3:uid="{00000000-0010-0000-3200-000003000000}" name="State and Local Total" dataDxfId="1941"/>
    <tableColumn id="4" xr3:uid="{00000000-0010-0000-3200-000004000000}" name="Local Per Capita" dataDxfId="1940"/>
    <tableColumn id="5" xr3:uid="{00000000-0010-0000-3200-000005000000}" name="State and Local Per Capita" dataDxfId="1939"/>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0-21 Compliance Standard" altTextSummary="If users prefer to use their own method to calculate the reduction for exception (b), they can use this table for any reduction in 2020-21. This table is for the compliance standard and is based on final expenditures. This table will be blank and blacked out if users selected auto-calculation of exception (b) on the Getting Started tab or if there is no decrease in enrollment."/>
    </ext>
  </extLst>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3000000}" name="Budget1617" displayName="Budget1617" ref="A4:F31" totalsRowShown="0" headerRowDxfId="1937" dataDxfId="1936" tableBorderDxfId="1935">
  <tableColumns count="6">
    <tableColumn id="1" xr3:uid="{00000000-0010-0000-3300-000001000000}" name="Object Description" dataDxfId="1934"/>
    <tableColumn id="2" xr3:uid="{00000000-0010-0000-3300-000002000000}" name="Code" dataDxfId="1933"/>
    <tableColumn id="6" xr3:uid="{00000000-0010-0000-3300-000006000000}" name="Code 2" dataDxfId="1932"/>
    <tableColumn id="3" xr3:uid="{00000000-0010-0000-3300-000003000000}" name="Local" dataDxfId="1931" dataCellStyle="Currency"/>
    <tableColumn id="4" xr3:uid="{00000000-0010-0000-3300-000004000000}" name="State" dataDxfId="1930" dataCellStyle="Currency"/>
    <tableColumn id="5" xr3:uid="{00000000-0010-0000-3300-000005000000}" name="State and Local" dataDxfId="1929"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2021-22" altTextSummary="In this table, users will enter their budget amounts for 2021-22. The column headers for the first three columns are unlocked and can be edited. If the LEA cannot separately budget for state and local funds, the &quot;Local&quot; column will be blacked out and is unavailable for data entry."/>
    </ext>
  </extLst>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34000000}" name="Expenditures1617" displayName="Expenditures1617" ref="H4:M31" totalsRowShown="0" headerRowDxfId="1928" dataDxfId="1927" tableBorderDxfId="1926">
  <tableColumns count="6">
    <tableColumn id="1" xr3:uid="{00000000-0010-0000-3400-000001000000}" name="Object Description" dataDxfId="1925"/>
    <tableColumn id="2" xr3:uid="{00000000-0010-0000-3400-000002000000}" name="Code" dataDxfId="1924"/>
    <tableColumn id="6" xr3:uid="{00000000-0010-0000-3400-000006000000}" name="Code 2" dataDxfId="1923"/>
    <tableColumn id="3" xr3:uid="{00000000-0010-0000-3400-000003000000}" name="Local" dataDxfId="1922" dataCellStyle="Currency"/>
    <tableColumn id="4" xr3:uid="{00000000-0010-0000-3400-000004000000}" name="State" dataDxfId="1921" dataCellStyle="Currency"/>
    <tableColumn id="5" xr3:uid="{00000000-0010-0000-3400-000005000000}" name="State and Local" dataDxfId="1920"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2021-22" altTextSummary="In this table, users will enter the LEA's final expendituresfor 2021-22. The column headers for the first three columns are unlocked and can be edited. If the LEA cannot separately budget for state and local funds, the &quot;Local&quot; column will be blacked out and is unavailable for data entry."/>
    </ext>
  </extLst>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35000000}" name="LocalTotResults1617" displayName="LocalTotResults1617" ref="A3:C11" totalsRowShown="0" headerRowDxfId="1861" dataDxfId="1859" headerRowBorderDxfId="1860" tableBorderDxfId="1858" totalsRowBorderDxfId="1857">
  <tableColumns count="3">
    <tableColumn id="1" xr3:uid="{00000000-0010-0000-3500-000001000000}" name="Calculations" dataDxfId="1856"/>
    <tableColumn id="2" xr3:uid="{00000000-0010-0000-3500-000002000000}" name="Local  Total" dataDxfId="1855"/>
    <tableColumn id="3" xr3:uid="{00000000-0010-0000-3500-000003000000}" name="MOE Result" dataDxfId="1854">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Lotal Total MOE Results for 2021-22" altTextSummary="This table calculates the MOE Result for the Local Total method for 2021-22. This table pulls from the Amounts tabs and Exc &amp; Adj tabs to determine the MOE Result."/>
    </ext>
  </extLst>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36000000}" name="StateLocalTotResults1617" displayName="StateLocalTotResults1617" ref="E3:G11" totalsRowShown="0" headerRowDxfId="1853" dataDxfId="1851" headerRowBorderDxfId="1852" tableBorderDxfId="1850" totalsRowBorderDxfId="1849">
  <tableColumns count="3">
    <tableColumn id="1" xr3:uid="{00000000-0010-0000-3600-000001000000}" name="Calculations" dataDxfId="1848"/>
    <tableColumn id="2" xr3:uid="{00000000-0010-0000-3600-000002000000}" name="State and Local Total" dataDxfId="1847"/>
    <tableColumn id="3" xr3:uid="{00000000-0010-0000-3600-000003000000}" name="MOE Result" dataDxfId="1846">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State and Local Total MOE Results for 2021-22" altTextSummary="This table calculates the MOE Result for the State and Local Total method for 2021-22. This table pulls from the Amounts tabs and Exc &amp; Adj tabs to determine the MOE Result."/>
    </ext>
  </extLst>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37000000}" name="ExcACalcsLocalTot1617" displayName="ExcACalcsLocalTot1617" ref="A16:B22" totalsRowShown="0" headerRowDxfId="1845" dataDxfId="1843" headerRowBorderDxfId="1844" tableBorderDxfId="1842" totalsRowBorderDxfId="1841">
  <tableColumns count="2">
    <tableColumn id="1" xr3:uid="{00000000-0010-0000-3700-000001000000}" name="Year" dataDxfId="1840" dataCellStyle="Comma"/>
    <tableColumn id="2" xr3:uid="{00000000-0010-0000-3700-000002000000}" name="Amount" dataDxfId="1839"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Total method for 2021-22" altTextSummary="This table pulls data from the Exc &amp; Adj tabs to calculate exception (a) for the Local Total method for 2021-22. The table may be blank and blacked out if the LEA meets MOE without exceptions. Rows may be blank and blacked out if the LEA does not need to include all years under the &quot;subsequent years&quot; rule."/>
    </ext>
  </extLst>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38000000}" name="ExcBCalcsLocalTot1617" displayName="ExcBCalcsLocalTot1617" ref="A25:B31" totalsRowShown="0" headerRowDxfId="1838" dataDxfId="1836" headerRowBorderDxfId="1837" tableBorderDxfId="1835" totalsRowBorderDxfId="1834">
  <tableColumns count="2">
    <tableColumn id="1" xr3:uid="{00000000-0010-0000-3800-000001000000}" name="Year" dataDxfId="1833" dataCellStyle="Comma"/>
    <tableColumn id="2" xr3:uid="{00000000-0010-0000-3800-000002000000}" name="Amount" dataDxfId="1832"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Total method for 2021-22" altTextSummary="This table pulls data from the Exc &amp; Adj tabs to calculate exception (b) for the Local Total method for 2021-22.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39000000}" name="ExcCCalcsLocalTot1617" displayName="ExcCCalcsLocalTot1617" ref="A38:B44" totalsRowShown="0" headerRowDxfId="1831" dataDxfId="1829" headerRowBorderDxfId="1830" tableBorderDxfId="1828">
  <tableColumns count="2">
    <tableColumn id="1" xr3:uid="{00000000-0010-0000-3900-000001000000}" name="Year" dataDxfId="1827"/>
    <tableColumn id="2" xr3:uid="{00000000-0010-0000-3900-000002000000}" name="Amount" dataDxfId="1826"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Total method for 2021-22" altTextSummary="This table pulls data from the Exc &amp; Adj tabs to calculate exception (c) for the Local Total method for 2021-22. The table may be blank and blacked out if the LEA meets MOE without exceptions. Rows may be blank and blacked out if the LEA does not need to include all years under the &quot;subsequent years&quot; rule."/>
    </ext>
  </extLst>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A000000}" name="ExcDCalcsLocalTot1617" displayName="ExcDCalcsLocalTot1617" ref="A48:B54" totalsRowShown="0" headerRowDxfId="1825" dataDxfId="1823" headerRowBorderDxfId="1824" tableBorderDxfId="1822" totalsRowBorderDxfId="1821">
  <tableColumns count="2">
    <tableColumn id="1" xr3:uid="{00000000-0010-0000-3A00-000001000000}" name="Year" dataDxfId="1820" dataCellStyle="Comma"/>
    <tableColumn id="2" xr3:uid="{00000000-0010-0000-3A00-000002000000}" name="Amount" dataDxfId="1819"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Total method for 2021-22" altTextSummary="This table pulls data from the Exc &amp; Adj tabs to calculate exception (d) for the Local Total method for 2021-22. The table may be blank and blacked out if the LEA meets MOE without exceptions. Rows may be blank and blacked out if the LEA does not need to include all years under the &quot;subsequent years&quot; rule."/>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05000000}" name="LocalTotResults1516" displayName="LocalTotResults1516" ref="A3:C11" totalsRowShown="0" headerRowDxfId="2272" dataDxfId="2270" headerRowBorderDxfId="2271" tableBorderDxfId="2269" totalsRowBorderDxfId="2268">
  <tableColumns count="3">
    <tableColumn id="1" xr3:uid="{00000000-0010-0000-0500-000001000000}" name="Calculations" dataDxfId="2267"/>
    <tableColumn id="2" xr3:uid="{00000000-0010-0000-0500-000002000000}" name="Local  Total" dataDxfId="2266"/>
    <tableColumn id="3" xr3:uid="{00000000-0010-0000-0500-000003000000}" name="MOE Result" dataDxfId="2265">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Local Total MOE Results for 2020-21" altTextSummary="This table calculates the MOE Result for the Local Total method for 2020-21. This table pulls from the Amounts tabs and Exc &amp; Adj tabs to determine the MOE Result."/>
    </ext>
  </extLst>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B000000}" name="ExcECalcsLocalTot1617" displayName="ExcECalcsLocalTot1617" ref="A58:B64" totalsRowShown="0" headerRowDxfId="1818" dataDxfId="1816" headerRowBorderDxfId="1817" tableBorderDxfId="1815" totalsRowBorderDxfId="1814">
  <tableColumns count="2">
    <tableColumn id="1" xr3:uid="{00000000-0010-0000-3B00-000001000000}" name="Year" dataDxfId="1813" dataCellStyle="Comma"/>
    <tableColumn id="2" xr3:uid="{00000000-0010-0000-3B00-000002000000}" name="Amount" dataDxfId="1812"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21-22" altTextSummary="This table pulls data from the Exc &amp; Adj tabs to calculate exception (e) for the Local Total method for 2021-22.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C000000}" name="AdjCalcsLocalTot1617" displayName="AdjCalcsLocalTot1617" ref="A69:B75" totalsRowShown="0" headerRowDxfId="1811" dataDxfId="1809" headerRowBorderDxfId="1810" tableBorderDxfId="1808" totalsRowBorderDxfId="1807">
  <tableColumns count="2">
    <tableColumn id="1" xr3:uid="{00000000-0010-0000-3C00-000001000000}" name="Year" dataDxfId="1806" dataCellStyle="Comma"/>
    <tableColumn id="2" xr3:uid="{00000000-0010-0000-3C00-000002000000}" name="Amount" dataDxfId="1805"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Total method for 2021-22" altTextSummary="This table pulls data from the Exc &amp; Adj tabs to calculate the MOE adjustment for the Local Total method for 2021-22. The table may be blank and blacked out if the LEA meets MOE without adjustments. Rows may be blank and blacked out if the LEA does not need to include all years under the &quot;subsequent years&quot; rule."/>
    </ext>
  </extLst>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3D000000}" name="ExcACalcsStateLocalTot1617" displayName="ExcACalcsStateLocalTot1617" ref="E16:F22" totalsRowShown="0" headerRowDxfId="1804" dataDxfId="1802" headerRowBorderDxfId="1803" tableBorderDxfId="1801" totalsRowBorderDxfId="1800">
  <tableColumns count="2">
    <tableColumn id="1" xr3:uid="{00000000-0010-0000-3D00-000001000000}" name="Year" dataDxfId="1799" dataCellStyle="Comma"/>
    <tableColumn id="2" xr3:uid="{00000000-0010-0000-3D00-000002000000}" name="Amount" dataDxfId="1798"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Total method for 2021-22" altTextSummary="This table pulls data from the Exc &amp; Adj tabs to calculate exception (a) for the State and Local Total method for 2021-22. The table may be blank and blacked out if the LEA meets MOE without exceptions. Rows may be blank and blacked out if the LEA does not need to include all years under the &quot;subsequent years&quot; rule."/>
    </ext>
  </extLst>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3E000000}" name="ExcBCalcsStateLocalTot1617" displayName="ExcBCalcsStateLocalTot1617" ref="E25:F31" totalsRowShown="0" headerRowDxfId="1797" dataDxfId="1795" headerRowBorderDxfId="1796" tableBorderDxfId="1794" totalsRowBorderDxfId="1793">
  <tableColumns count="2">
    <tableColumn id="1" xr3:uid="{00000000-0010-0000-3E00-000001000000}" name="Year" dataDxfId="1792" dataCellStyle="Comma"/>
    <tableColumn id="2" xr3:uid="{00000000-0010-0000-3E00-000002000000}" name="Amount" dataDxfId="1791"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Total method for 2021-22" altTextSummary="This table pulls data from the Exc &amp; Adj tabs to calculate exception (b) for the State and Local Total method for 2021-22.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3F000000}" name="ExcCCalcsStateLocalTot1617" displayName="ExcCCalcsStateLocalTot1617" ref="E38:F44" totalsRowShown="0" headerRowDxfId="1790" dataDxfId="1788" headerRowBorderDxfId="1789" tableBorderDxfId="1787">
  <tableColumns count="2">
    <tableColumn id="1" xr3:uid="{00000000-0010-0000-3F00-000001000000}" name="Year" dataDxfId="1786"/>
    <tableColumn id="2" xr3:uid="{00000000-0010-0000-3F00-000002000000}" name="Amount" dataDxfId="1785"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Total method for 2021-22" altTextSummary="This table pulls data from the Exc &amp; Adj tabs to calculate exception (c) for the State and Local Total method for 2021-22. The table may be blank and blacked out if the LEA meets MOE without exceptions. Rows may be blank and blacked out if the LEA does not need to include all years under the &quot;subsequent years&quot; rule."/>
    </ext>
  </extLst>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40000000}" name="ExcDCalcsStateLocalTot1617" displayName="ExcDCalcsStateLocalTot1617" ref="E48:F54" totalsRowShown="0" headerRowDxfId="1784" dataDxfId="1782" headerRowBorderDxfId="1783" tableBorderDxfId="1781" totalsRowBorderDxfId="1780">
  <tableColumns count="2">
    <tableColumn id="1" xr3:uid="{00000000-0010-0000-4000-000001000000}" name="Year" dataDxfId="1779" dataCellStyle="Comma"/>
    <tableColumn id="2" xr3:uid="{00000000-0010-0000-4000-000002000000}" name="Amount" dataDxfId="1778" dataCellStyle="Currency"/>
  </tableColumns>
  <tableStyleInfo name="TableStyleMedium9" showFirstColumn="0" showLastColumn="0" showRowStripes="0" showColumnStripes="0"/>
  <extLst>
    <ext xmlns:x14="http://schemas.microsoft.com/office/spreadsheetml/2009/9/main" uri="{504A1905-F514-4f6f-8877-14C23A59335A}">
      <x14:table altText="Exceptoin (d) Calculations for State and Local Total method for 2021-22" altTextSummary="This table pulls data from the Exc &amp; Adj tabs to calculate exception (d) for the State and Local Total method for 2021-22. The table may be blank and blacked out if the LEA meets MOE without exceptions. Rows may be blank and blacked out if the LEA does not need to include all years under the &quot;subsequent years&quot; rule."/>
    </ext>
  </extLst>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41000000}" name="ExcECalcsStateLocalTot1617" displayName="ExcECalcsStateLocalTot1617" ref="E58:F64" totalsRowShown="0" headerRowDxfId="1777" dataDxfId="1775" headerRowBorderDxfId="1776" tableBorderDxfId="1774" totalsRowBorderDxfId="1773">
  <tableColumns count="2">
    <tableColumn id="1" xr3:uid="{00000000-0010-0000-4100-000001000000}" name="Year" dataDxfId="1772" dataCellStyle="Comma"/>
    <tableColumn id="2" xr3:uid="{00000000-0010-0000-4100-000002000000}" name="Amount" dataDxfId="1771"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21-22" altTextSummary="This table pulls data from the Exc &amp; Adj tabs to calculate exception (e) for the State and Local Total method for 2021-22.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42000000}" name="AdjCalcsStateLocalTot1617" displayName="AdjCalcsStateLocalTot1617" ref="E69:F75" totalsRowShown="0" headerRowDxfId="1770" dataDxfId="1768" headerRowBorderDxfId="1769" tableBorderDxfId="1767" totalsRowBorderDxfId="1766">
  <tableColumns count="2">
    <tableColumn id="1" xr3:uid="{00000000-0010-0000-4200-000001000000}" name="Year" dataDxfId="1765" dataCellStyle="Comma"/>
    <tableColumn id="2" xr3:uid="{00000000-0010-0000-4200-000002000000}" name="Amount" dataDxfId="1764"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Total method for 2021-22" altTextSummary="This table pulls data from the Exc &amp; Adj tabs to calculate the MOE adjustment for the State and Local Total method for 2021-22. The table may be blank and blacked out if the LEA meets MOE without adjustments. Rows may be blank and blacked out if the LEA does not need to include all years under the &quot;subsequent years&quot; rule."/>
    </ext>
  </extLst>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43000000}" name="ExcACalcsLocalPerCap1617" displayName="ExcACalcsLocalPerCap1617" ref="I16:J22" totalsRowShown="0" headerRowDxfId="1763" dataDxfId="1761" headerRowBorderDxfId="1762" tableBorderDxfId="1760" totalsRowBorderDxfId="1759">
  <tableColumns count="2">
    <tableColumn id="1" xr3:uid="{00000000-0010-0000-4300-000001000000}" name="Year" dataDxfId="1758" dataCellStyle="Comma"/>
    <tableColumn id="2" xr3:uid="{00000000-0010-0000-4300-000002000000}" name="Amount" dataDxfId="1757"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Per Capita method for 2021-22" altTextSummary="This table pulls data from the Exc &amp; Adj tabs to calculate exception (a) for the Local Per Capita method for 2021-22. The table may be blank and blacked out if the LEA meets MOE without exceptions. Rows may be blank and blacked out if the LEA does not need to include all years under the &quot;subsequent years&quot; rule."/>
    </ext>
  </extLst>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44000000}" name="ExcBCalcsLocalPerCap1617" displayName="ExcBCalcsLocalPerCap1617" ref="I25:J31" totalsRowShown="0" headerRowDxfId="1756" dataDxfId="1754" headerRowBorderDxfId="1755" tableBorderDxfId="1753" totalsRowBorderDxfId="1752">
  <tableColumns count="2">
    <tableColumn id="1" xr3:uid="{00000000-0010-0000-4400-000001000000}" name="Year" dataDxfId="1751" dataCellStyle="Comma"/>
    <tableColumn id="2" xr3:uid="{00000000-0010-0000-4400-000002000000}" name="Amount" dataDxfId="1750"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Per Capita method for 2021-22" altTextSummary="This table pulls data from the Exc &amp; Adj tabs to calculate exception (b) for the Local Per Capita method for 2021-22.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06000000}" name="StateLocalTotResults1516" displayName="StateLocalTotResults1516" ref="E3:G11" totalsRowShown="0" headerRowDxfId="2264" dataDxfId="2262" headerRowBorderDxfId="2263" tableBorderDxfId="2261" totalsRowBorderDxfId="2260">
  <tableColumns count="3">
    <tableColumn id="1" xr3:uid="{00000000-0010-0000-0600-000001000000}" name="Calculations" dataDxfId="2259"/>
    <tableColumn id="2" xr3:uid="{00000000-0010-0000-0600-000002000000}" name="State and Local Total" dataDxfId="2258"/>
    <tableColumn id="3" xr3:uid="{00000000-0010-0000-0600-000003000000}" name="MOE Result" dataDxfId="2257">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State and Local Total MOE Results for 2020-21" altTextSummary="This table calculates the MOE Result for the State and Local Total method for 2020-21. This table pulls from the Amounts tabs and Exc &amp; Adj tabs to determine the MOE Result."/>
    </ext>
  </extLst>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45000000}" name="ExcCCalcsLocalPerCap1617" displayName="ExcCCalcsLocalPerCap1617" ref="I38:J44" totalsRowShown="0" headerRowDxfId="1749" dataDxfId="1747" headerRowBorderDxfId="1748" tableBorderDxfId="1746">
  <tableColumns count="2">
    <tableColumn id="1" xr3:uid="{00000000-0010-0000-4500-000001000000}" name="Year" dataDxfId="1745"/>
    <tableColumn id="2" xr3:uid="{00000000-0010-0000-4500-000002000000}" name="Amount" dataDxfId="1744"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Per Capita method for 2021-22" altTextSummary="This table pulls data from the Exc &amp; Adj tabs to calculate exception (c) for the Local Per Capita method for 2021-22. The table may be blank and blacked out if the LEA meets MOE without exceptions. Rows may be blank and blacked out if the LEA does not need to include all years under the &quot;subsequent years&quot; rule."/>
    </ext>
  </extLst>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46000000}" name="ExcDCalcsLocalPerCap1617" displayName="ExcDCalcsLocalPerCap1617" ref="I48:J54" totalsRowShown="0" headerRowDxfId="1743" dataDxfId="1741" headerRowBorderDxfId="1742" tableBorderDxfId="1740" totalsRowBorderDxfId="1739">
  <tableColumns count="2">
    <tableColumn id="1" xr3:uid="{00000000-0010-0000-4600-000001000000}" name="Year" dataDxfId="1738" dataCellStyle="Comma"/>
    <tableColumn id="2" xr3:uid="{00000000-0010-0000-4600-000002000000}" name="Amount" dataDxfId="1737"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Per Capita method for 2021-22" altTextSummary="This table pulls data from the Exc &amp; Adj tabs to calculate exception (d) for the Local Per Capita method for 2021-22. The table may be blank and blacked out if the LEA meets MOE without exceptions. Rows may be blank and blacked out if the LEA does not need to include all years under the &quot;subsequent years&quot; rule."/>
    </ext>
  </extLst>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47000000}" name="ExcECalcsLocalPerCap1617" displayName="ExcECalcsLocalPerCap1617" ref="I58:J64" totalsRowShown="0" headerRowDxfId="1736" headerRowBorderDxfId="1735" tableBorderDxfId="1734" totalsRowBorderDxfId="1733">
  <tableColumns count="2">
    <tableColumn id="1" xr3:uid="{00000000-0010-0000-4700-000001000000}" name="Year" dataDxfId="1732" dataCellStyle="Comma"/>
    <tableColumn id="2" xr3:uid="{00000000-0010-0000-4700-000002000000}" name="Amount" dataDxfId="1731"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Per Capita method for 2021-22" altTextSummary="This table pulls data from the Exc &amp; Adj tabs to calculate exception (e) for the Local Per Capita for 2021-22.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48000000}" name="AdjCalcsLocalPerCap1617" displayName="AdjCalcsLocalPerCap1617" ref="I70:J76" totalsRowShown="0" headerRowDxfId="1730" dataDxfId="1728" headerRowBorderDxfId="1729" tableBorderDxfId="1727" totalsRowBorderDxfId="1726">
  <tableColumns count="2">
    <tableColumn id="1" xr3:uid="{00000000-0010-0000-4800-000001000000}" name="Year" dataDxfId="1725" dataCellStyle="Comma"/>
    <tableColumn id="2" xr3:uid="{00000000-0010-0000-4800-000002000000}" name="Amount" dataDxfId="1724"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Per Capita method for 2021-22" altTextSummary="This table pulls data from the Exc &amp; Adj tabs to calculate the MOE adjustment for the Local Per Capita method for 2021-22. The table may be blank and blacked out if the LEA meets MOE without adjustments. Rows may be blank and blacked out if the LEA does not need to include all years under the &quot;subsequent years&quot; rule."/>
    </ext>
  </extLst>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49000000}" name="LocalPerCapResults1617" displayName="LocalPerCapResults1617" ref="I3:K11" totalsRowShown="0" headerRowDxfId="1723" dataDxfId="1722" tableBorderDxfId="1721">
  <tableColumns count="3">
    <tableColumn id="1" xr3:uid="{00000000-0010-0000-4900-000001000000}" name="Calculations" dataDxfId="1720"/>
    <tableColumn id="2" xr3:uid="{00000000-0010-0000-4900-000002000000}" name="Local Per Capita" dataDxfId="1719" dataCellStyle="Currency"/>
    <tableColumn id="3" xr3:uid="{00000000-0010-0000-4900-000003000000}" name="MOE Result" dataDxfId="1718"/>
  </tableColumns>
  <tableStyleInfo name="TableStyleMedium9" showFirstColumn="0" showLastColumn="0" showRowStripes="1" showColumnStripes="0"/>
  <extLst>
    <ext xmlns:x14="http://schemas.microsoft.com/office/spreadsheetml/2009/9/main" uri="{504A1905-F514-4f6f-8877-14C23A59335A}">
      <x14:table altText="Local Per Capita MOE Results for 2021-22" altTextSummary="This table calculates the MOE Result for the Local Per Capita method for 2021-22. This table pulls from the Amounts tabs and Exc &amp; Adj tabs to determine the MOE Result."/>
    </ext>
  </extLst>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4A000000}" name="StateLocalPerCapResults1617" displayName="StateLocalPerCapResults1617" ref="M3:O11" totalsRowShown="0" headerRowDxfId="1717" dataDxfId="1716" tableBorderDxfId="1715">
  <tableColumns count="3">
    <tableColumn id="1" xr3:uid="{00000000-0010-0000-4A00-000001000000}" name="Calculations" dataDxfId="1714"/>
    <tableColumn id="2" xr3:uid="{00000000-0010-0000-4A00-000002000000}" name="State &amp; Local Per Capita" dataDxfId="1713" dataCellStyle="Currency"/>
    <tableColumn id="3" xr3:uid="{00000000-0010-0000-4A00-000003000000}" name="MOE Result" dataDxfId="1712"/>
  </tableColumns>
  <tableStyleInfo name="TableStyleMedium9" showFirstColumn="0" showLastColumn="0" showRowStripes="1" showColumnStripes="0"/>
  <extLst>
    <ext xmlns:x14="http://schemas.microsoft.com/office/spreadsheetml/2009/9/main" uri="{504A1905-F514-4f6f-8877-14C23A59335A}">
      <x14:table altText="State and Local Per Capita MOE Results for 2021-22" altTextSummary="This table calculates the MOE Result for the State and Local Per Capita method for 2021-22. This table pulls from the Amounts tabs and Exc &amp; Adj tabs to determine the MOE Result."/>
    </ext>
  </extLst>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4B000000}" name="ExcACalcsStateLocalPerCap1617" displayName="ExcACalcsStateLocalPerCap1617" ref="M16:N22" totalsRowShown="0" headerRowDxfId="1711" dataDxfId="1709" headerRowBorderDxfId="1710" tableBorderDxfId="1708" totalsRowBorderDxfId="1707">
  <tableColumns count="2">
    <tableColumn id="1" xr3:uid="{00000000-0010-0000-4B00-000001000000}" name="Year" dataDxfId="1706" dataCellStyle="Comma"/>
    <tableColumn id="2" xr3:uid="{00000000-0010-0000-4B00-000002000000}" name="Amount" dataDxfId="1705"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Per Capita method for 2021-22" altTextSummary="This table pulls data from the Exc &amp; Adj tabs to calculate exception (a) for the State and Local Per Capita method for 2021-22. The table may be blank and blacked out if the LEA meets MOE without exceptions. Rows may be blank and blacked out if the LEA does not need to include all years under the &quot;subsequent years&quot; rule."/>
    </ext>
  </extLst>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4C000000}" name="ExcBCalcsStateLocalPerCap1617" displayName="ExcBCalcsStateLocalPerCap1617" ref="M25:N31" totalsRowShown="0" headerRowDxfId="1704" dataDxfId="1702" headerRowBorderDxfId="1703" tableBorderDxfId="1701" totalsRowBorderDxfId="1700">
  <tableColumns count="2">
    <tableColumn id="1" xr3:uid="{00000000-0010-0000-4C00-000001000000}" name="Year" dataDxfId="1699" dataCellStyle="Comma"/>
    <tableColumn id="2" xr3:uid="{00000000-0010-0000-4C00-000002000000}" name="Amount" dataDxfId="1698"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Per Capita method for 2021-22" altTextSummary="This table pulls data from the Exc &amp; Adj tabs to calculate exception (b) for the State and Local Per Capita method for 2021-22.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4D000000}" name="ExcCCalcsStateLocalPerCap1617" displayName="ExcCCalcsStateLocalPerCap1617" ref="M38:N44" totalsRowShown="0" headerRowDxfId="1697" dataDxfId="1695" headerRowBorderDxfId="1696" tableBorderDxfId="1694">
  <tableColumns count="2">
    <tableColumn id="1" xr3:uid="{00000000-0010-0000-4D00-000001000000}" name="Year" dataDxfId="1693"/>
    <tableColumn id="2" xr3:uid="{00000000-0010-0000-4D00-000002000000}" name="Amount" dataDxfId="1692"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Per Capita method for 2021-22" altTextSummary="This table pulls data from the Exc &amp; Adj tabs to calculate exception (c) for the State and Local Per Capita method for 2021-22. The table may be blank and blacked out if the LEA meets MOE without exceptions. Rows may be blank and blacked out if the LEA does not need to include all years under the &quot;subsequent years&quot; rule."/>
    </ext>
  </extLst>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4E000000}" name="ExcDCalcsStateLocalPerCap1617" displayName="ExcDCalcsStateLocalPerCap1617" ref="M48:N54" totalsRowShown="0" headerRowDxfId="1691" dataDxfId="1689" headerRowBorderDxfId="1690" tableBorderDxfId="1688" totalsRowBorderDxfId="1687">
  <tableColumns count="2">
    <tableColumn id="1" xr3:uid="{00000000-0010-0000-4E00-000001000000}" name="Year" dataDxfId="1686" dataCellStyle="Comma"/>
    <tableColumn id="2" xr3:uid="{00000000-0010-0000-4E00-000002000000}" name="Amount" dataDxfId="1685"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Per Capita method for 2021-22" altTextSummary="This table pulls data from the Exc &amp; Adj tabs to calculate exception (d) for the State and Local Per Capita method for 2021-22. The table may be blank and blacked out if the LEA meets MOE without exceptions. Rows may be blank and blacked out if the LEA does not need to include all years under the &quot;subsequent years&quot; rul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07000000}" name="ExcACalcsLocalTot1516" displayName="ExcACalcsLocalTot1516" ref="A16:B21" totalsRowShown="0" headerRowDxfId="2256" dataDxfId="2254" headerRowBorderDxfId="2255" tableBorderDxfId="2253" totalsRowBorderDxfId="2252">
  <tableColumns count="2">
    <tableColumn id="1" xr3:uid="{00000000-0010-0000-0700-000001000000}" name="Year" dataDxfId="2251" dataCellStyle="Comma"/>
    <tableColumn id="2" xr3:uid="{00000000-0010-0000-0700-000002000000}" name="Amount" dataDxfId="2250"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Total Method for 2020-21" altTextSummary="This table pulls data from the Exc &amp; Adj tabs to calculate exception (a) for the Local Total method for 2020-21. The table may be blank and blacked out if the LEA meets MOE without exceptions. Rows may be blank and blacked out if the LEA does not need to include all years under the &quot;subsequent years&quot; rule."/>
    </ext>
  </extLst>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4F000000}" name="ExcECalcsStateLocalPerCap1617" displayName="ExcECalcsStateLocalPerCap1617" ref="M58:N64" totalsRowShown="0" headerRowDxfId="1684" headerRowBorderDxfId="1683" tableBorderDxfId="1682" totalsRowBorderDxfId="1681">
  <tableColumns count="2">
    <tableColumn id="1" xr3:uid="{00000000-0010-0000-4F00-000001000000}" name="Year" dataDxfId="1680" dataCellStyle="Comma"/>
    <tableColumn id="2" xr3:uid="{00000000-0010-0000-4F00-000002000000}" name="Amount" dataDxfId="1679"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Per Capita method for 2021-22" altTextSummary="This table pulls data from the Exc &amp; Adj tabs to calculate exception (e) for the State and Local Per Capita method for 2021-22.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50000000}" name="AdjCalcsStateLocalPerCap1617" displayName="AdjCalcsStateLocalPerCap1617" ref="M70:N76" totalsRowShown="0" headerRowDxfId="1678" dataDxfId="1676" headerRowBorderDxfId="1677" tableBorderDxfId="1675" totalsRowBorderDxfId="1674">
  <tableColumns count="2">
    <tableColumn id="1" xr3:uid="{00000000-0010-0000-5000-000001000000}" name="Year" dataDxfId="1673" dataCellStyle="Comma"/>
    <tableColumn id="2" xr3:uid="{00000000-0010-0000-5000-000002000000}" name="Amount" dataDxfId="1672"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Per Capita method for 2021-22" altTextSummary="This table pulls data from the Exc &amp; Adj tabs to calculate the MOE adjustment for the State and Local Per Capita method for 2021-22. The table may be blank and blacked out if the LEA meets MOE without adjustments. Rows may be blank and blacked out if the LEA does not need to include all years under the &quot;subsequent years&quot; rule."/>
    </ext>
  </extLst>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51000000}" name="ExcADepartingData1617Budget" displayName="ExcADepartingData1617Budget" ref="A6:F12" totalsRowShown="0" headerRowDxfId="1661" dataDxfId="1659" headerRowBorderDxfId="1660" tableBorderDxfId="1658">
  <tableColumns count="6">
    <tableColumn id="1" xr3:uid="{00000000-0010-0000-5100-000001000000}" name="Position Title" dataDxfId="1657"/>
    <tableColumn id="2" xr3:uid="{00000000-0010-0000-5100-000002000000}" name="Employee Name" dataDxfId="1656"/>
    <tableColumn id="3" xr3:uid="{00000000-0010-0000-5100-000003000000}" name="Reason for Leaving" dataDxfId="1655"/>
    <tableColumn id="4" xr3:uid="{00000000-0010-0000-5100-000004000000}" name="Salary" dataDxfId="1654" dataCellStyle="Currency"/>
    <tableColumn id="5" xr3:uid="{00000000-0010-0000-5100-000005000000}" name="Benefits" dataDxfId="1653" dataCellStyle="Currency"/>
    <tableColumn id="8" xr3:uid="{00000000-0010-0000-5100-000008000000}" name="Total Budget" dataDxfId="1652"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1-22 Eligiblity Standard" altTextSummary="Users can enter data in this table for any departing personnel projected for 2021-22. This table is for the eligiblity standard and is based on budget amounts."/>
    </ext>
  </extLst>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52000000}" name="ExcAReplaceData1617Budget" displayName="ExcAReplaceData1617Budget" ref="A14:F20" totalsRowShown="0" headerRowDxfId="1651" dataDxfId="1649" headerRowBorderDxfId="1650" tableBorderDxfId="1648">
  <tableColumns count="6">
    <tableColumn id="1" xr3:uid="{00000000-0010-0000-5200-000001000000}" name="Position Title" dataDxfId="1647"/>
    <tableColumn id="2" xr3:uid="{00000000-0010-0000-5200-000002000000}" name="Employee Name" dataDxfId="1646"/>
    <tableColumn id="3" xr3:uid="{00000000-0010-0000-5200-000003000000}" name="Column1" dataDxfId="1645"/>
    <tableColumn id="4" xr3:uid="{00000000-0010-0000-5200-000004000000}" name="Salary" dataDxfId="1644" dataCellStyle="Currency"/>
    <tableColumn id="5" xr3:uid="{00000000-0010-0000-5200-000005000000}" name="Benefits" dataDxfId="1643" dataCellStyle="Currency"/>
    <tableColumn id="8" xr3:uid="{00000000-0010-0000-5200-000008000000}" name="Total Budget" dataDxfId="1642"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21-22 Eligiblity Standard" altTextSummary="Users can enter data in this table for any replacement personnel projected for 2021-22. This table is for the eligiblity standard and is based on budget amounts."/>
    </ext>
  </extLst>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53000000}" name="ExcDData1617Budget" displayName="ExcDData1617Budget" ref="A50:B56" totalsRowShown="0" headerRowDxfId="1641" dataDxfId="1639" headerRowBorderDxfId="1640" tableBorderDxfId="1638">
  <tableColumns count="2">
    <tableColumn id="1" xr3:uid="{00000000-0010-0000-5300-000001000000}" name="Description" dataDxfId="1637"/>
    <tableColumn id="2" xr3:uid="{00000000-0010-0000-5300-000002000000}" name="Budgeted Cost in Final Year" dataDxfId="1636"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1-22 Eligiblity Standard" altTextSummary="Users can enter data in this table for the projected termination of costly expenditures for long-term purchases for 2021-22. This table is for the eligiblity standard and is based on budget amounts."/>
    </ext>
  </extLst>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54000000}" name="AdjData1617Budget" displayName="AdjData1617Budget" ref="A69:B70" totalsRowShown="0" headerRowDxfId="1635" dataDxfId="1633" headerRowBorderDxfId="1634" tableBorderDxfId="1632" totalsRowBorderDxfId="1631">
  <tableColumns count="2">
    <tableColumn id="1" xr3:uid="{00000000-0010-0000-5400-000001000000}" name="Column1" dataDxfId="1630"/>
    <tableColumn id="2" xr3:uid="{00000000-0010-0000-5400-000002000000}" name="Projected Adjustment" dataDxfId="1629" dataCellStyle="Currency"/>
  </tableColumns>
  <tableStyleInfo name="TableStyleMedium9" showFirstColumn="0" showLastColumn="0" showRowStripes="0" showColumnStripes="0"/>
  <extLst>
    <ext xmlns:x14="http://schemas.microsoft.com/office/spreadsheetml/2009/9/main" uri="{504A1905-F514-4f6f-8877-14C23A59335A}">
      <x14:table altText="MOE Adjustment Data Entry for 2021-22 Eligiblity Standard" altTextSummary="Users can enter data in this table for the projected Adjustment to MOE for 2021-22. This table is for the eligiblity standard and is based on budget amounts. Use IDC's MOE Reduction Decision Tree and Calculator to determine the adjustment amount."/>
    </ext>
  </extLst>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5000000}" name="ExcCData1617Budget" displayName="ExcCData1617Budget" ref="A40:C46" totalsRowShown="0" headerRowDxfId="1628" dataDxfId="1627" tableBorderDxfId="1626">
  <tableColumns count="3">
    <tableColumn id="1" xr3:uid="{00000000-0010-0000-5500-000001000000}" name="Student Identifier" dataDxfId="1625"/>
    <tableColumn id="2" xr3:uid="{00000000-0010-0000-5500-000002000000}" name="Reason" dataDxfId="1624"/>
    <tableColumn id="3" xr3:uid="{00000000-0010-0000-5500-000003000000}" name="Budgeted Cost" dataDxfId="1623"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1-22 Eligiblity Standard" altTextSummary="Users can enter data in this table for the projected termination of the obligation to provide special education to a particular student that is an exceptionally costly program projected for 2021-22. This table is for the eligiblity standard and is based on budget amounts."/>
    </ext>
  </extLst>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6000000}" name="ExcEData1617Budget" displayName="ExcEData1617Budget" ref="A60:B66" totalsRowShown="0" headerRowDxfId="1622" tableBorderDxfId="1621">
  <tableColumns count="2">
    <tableColumn id="1" xr3:uid="{00000000-0010-0000-5600-000001000000}" name="Student Identifier" dataDxfId="1620"/>
    <tableColumn id="2" xr3:uid="{00000000-0010-0000-5600-000002000000}" name="Budgeted Cost Assumed by SEA" dataDxfId="1619"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1-22 Eligibility Standard" altTextSummary="Users can enter data for the projected assumption of cost by the high cost fund operated by the SEA for for 2021-22. This table is for the eligiblity standard and uses budget data. The table will be blank and blacked out if the SEA does not have a high cost fund under §300.704."/>
    </ext>
  </extLst>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57000000}" name="ExcBAutoEnrollmentData1617Budget" displayName="ExcBAutoEnrollmentData1617Budget" ref="A28:B32" totalsRowShown="0" headerRowDxfId="1618" dataDxfId="1617">
  <tableColumns count="2">
    <tableColumn id="1" xr3:uid="{00000000-0010-0000-5700-000001000000}" name="Column1" dataDxfId="1616"/>
    <tableColumn id="2" xr3:uid="{00000000-0010-0000-5700-000002000000}" name="Column2" dataDxfId="1615"/>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1-22 Eligiblity Standard" altTextSummary="This table automatically calculates the change in enrollment for 2021-22 to determine whether the LEA can apply exception (b). This table is for the eligiblity standard."/>
    </ext>
  </extLst>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58000000}" name="ExcBAutoReductionData1617Budget" displayName="ExcBAutoReductionData1617Budget" ref="A33:C35" totalsRowShown="0" headerRowDxfId="1614" dataDxfId="1612" headerRowBorderDxfId="1613" tableBorderDxfId="1611" totalsRowBorderDxfId="1610" headerRowCellStyle="Percent">
  <tableColumns count="3">
    <tableColumn id="1" xr3:uid="{00000000-0010-0000-5800-000001000000}" name="Column1" dataDxfId="1609"/>
    <tableColumn id="2" xr3:uid="{00000000-0010-0000-5800-000002000000}" name="Local Total" dataDxfId="1608">
      <calculatedColumnFormula>IF(B30&gt;=0,"",B31*B33)</calculatedColumnFormula>
    </tableColumn>
    <tableColumn id="3" xr3:uid="{00000000-0010-0000-5800-000003000000}" name="State and Local Total" dataDxfId="1607">
      <calculatedColumnFormula>IF(B30&gt;=0,"",B31*C33)</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ation Autocalculations for 2021-22 Eligiblity Standard" altTextSummary="This table automatically calculates the projected reduction based on a decrease in enrollment for 2021-22. This table is for the eligiblity standard and uses budget data. The table will be blank and blacked out if there is no decrease in enrollment or if the user selected manual entry for exception (b)."/>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08000000}" name="ExcBCalcsLocalTot1516" displayName="ExcBCalcsLocalTot1516" ref="A24:B29" totalsRowShown="0" headerRowDxfId="2249" dataDxfId="2247" headerRowBorderDxfId="2248" tableBorderDxfId="2246" totalsRowBorderDxfId="2245">
  <tableColumns count="2">
    <tableColumn id="1" xr3:uid="{00000000-0010-0000-0800-000001000000}" name="Year" dataDxfId="2244" dataCellStyle="Comma"/>
    <tableColumn id="2" xr3:uid="{00000000-0010-0000-0800-000002000000}" name="Amount" dataDxfId="2243"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Total method for 2020-21" altTextSummary="This table pulls data from the Exc &amp; Adj tabs to calculate exception (b) for the Local Total method for 2020-21.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59000000}" name="ExcBManualData1617Budget" displayName="ExcBManualData1617Budget" ref="A24:E25" totalsRowShown="0" headerRowDxfId="1606" dataDxfId="1604" headerRowBorderDxfId="1605" tableBorderDxfId="1603" totalsRowBorderDxfId="1602" headerRowCellStyle="Percent">
  <tableColumns count="5">
    <tableColumn id="1" xr3:uid="{00000000-0010-0000-5900-000001000000}" name="Column1" dataDxfId="1601">
      <calculatedColumnFormula>IF(B31="","Projected Reduction",IF(B31&lt;0,"Projected Reduction",IF(B31&gt;=0,"Not eligible for this exception","Projected Reduction")))</calculatedColumnFormula>
    </tableColumn>
    <tableColumn id="2" xr3:uid="{00000000-0010-0000-5900-000002000000}" name="Local Total" dataDxfId="1600"/>
    <tableColumn id="3" xr3:uid="{00000000-0010-0000-5900-000003000000}" name="State and Local Total" dataDxfId="1599"/>
    <tableColumn id="4" xr3:uid="{00000000-0010-0000-5900-000004000000}" name="Local Per Capita" dataDxfId="1598"/>
    <tableColumn id="5" xr3:uid="{00000000-0010-0000-5900-000005000000}" name="State and Local Per Capita" dataDxfId="1597"/>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1-22 Eligibility Standard" altTextSummary="If users prefer to use their own method to calculate the reduction for exception (b), they can use this table for any projected reduction in 2021-22. This table is for the eligiblity standard and is based on budget amounts. This table will be blank and blacked out if users selected auto-calculation of exception (b) on the Getting Started tab or if there is no decrease in enrollment."/>
    </ext>
  </extLst>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5A000000}" name="ExcADepartingData1617Expenditures" displayName="ExcADepartingData1617Expenditures" ref="H6:M12" totalsRowShown="0" headerRowDxfId="1596" dataDxfId="1594" headerRowBorderDxfId="1595" tableBorderDxfId="1593">
  <tableColumns count="6">
    <tableColumn id="1" xr3:uid="{00000000-0010-0000-5A00-000001000000}" name="Position Title" dataDxfId="1592"/>
    <tableColumn id="2" xr3:uid="{00000000-0010-0000-5A00-000002000000}" name="Employee Name" dataDxfId="1591"/>
    <tableColumn id="3" xr3:uid="{00000000-0010-0000-5A00-000003000000}" name="Reason for Leaving" dataDxfId="1590"/>
    <tableColumn id="4" xr3:uid="{00000000-0010-0000-5A00-000004000000}" name="Salary" dataDxfId="1589" dataCellStyle="Currency"/>
    <tableColumn id="5" xr3:uid="{00000000-0010-0000-5A00-000005000000}" name="Benefits" dataDxfId="1588" dataCellStyle="Currency"/>
    <tableColumn id="8" xr3:uid="{00000000-0010-0000-5A00-000008000000}" name="Total Expenditures" dataDxfId="1587"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21-22 Compliance Standard" altTextSummary="Users can enter data in this table for any departing personnel for 2021-22. This table is for the compliance standard and is based on final expenditures."/>
    </ext>
  </extLst>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5B000000}" name="ExcAReplaceData1617Expenditures" displayName="ExcAReplaceData1617Expenditures" ref="H14:M20" totalsRowShown="0" headerRowDxfId="1586" dataDxfId="1584" headerRowBorderDxfId="1585" tableBorderDxfId="1583">
  <tableColumns count="6">
    <tableColumn id="1" xr3:uid="{00000000-0010-0000-5B00-000001000000}" name="Position Title" dataDxfId="1582"/>
    <tableColumn id="2" xr3:uid="{00000000-0010-0000-5B00-000002000000}" name="Employee Name" dataDxfId="1581"/>
    <tableColumn id="3" xr3:uid="{00000000-0010-0000-5B00-000003000000}" name="Column1" dataDxfId="1580"/>
    <tableColumn id="4" xr3:uid="{00000000-0010-0000-5B00-000004000000}" name="Salary" dataDxfId="1579" dataCellStyle="Currency"/>
    <tableColumn id="5" xr3:uid="{00000000-0010-0000-5B00-000005000000}" name="Benefits" dataDxfId="1578" dataCellStyle="Currency"/>
    <tableColumn id="8" xr3:uid="{00000000-0010-0000-5B00-000008000000}" name="Total Expenditures" dataDxfId="1577"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6-17 Compliance Standard" altTextSummary="Users can enter data in this table for any replacement personnel for 2016-17. This table is for the compliance standard and is based on final expenditures."/>
    </ext>
  </extLst>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5C000000}" name="ExcDData1617Expenditures" displayName="ExcDData1617Expenditures" ref="H50:I56" totalsRowShown="0" headerRowDxfId="1576" dataDxfId="1574" headerRowBorderDxfId="1575" tableBorderDxfId="1573">
  <tableColumns count="2">
    <tableColumn id="1" xr3:uid="{00000000-0010-0000-5C00-000001000000}" name="Description" dataDxfId="1572"/>
    <tableColumn id="2" xr3:uid="{00000000-0010-0000-5C00-000002000000}" name="Cost in Final Year of Expenditure" dataDxfId="1571"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21-22 Compliance Standard" altTextSummary="Users can enter data in this table for the termination of costly expenditures for long-term purchases for 2021-22. This table is for the compliance standard and is based on final expenditures."/>
    </ext>
  </extLst>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5D000000}" name="AdjData1617Expenditures" displayName="AdjData1617Expenditures" ref="H69:I70" totalsRowShown="0" headerRowDxfId="1570" dataDxfId="1568" headerRowBorderDxfId="1569" tableBorderDxfId="1567" totalsRowBorderDxfId="1566">
  <tableColumns count="2">
    <tableColumn id="1" xr3:uid="{00000000-0010-0000-5D00-000001000000}" name="Column1" dataDxfId="1565"/>
    <tableColumn id="2" xr3:uid="{00000000-0010-0000-5D00-000002000000}" name="Adjustment" dataDxfId="1564" dataCellStyle="Currency"/>
  </tableColumns>
  <tableStyleInfo name="TableStyleMedium9" showFirstColumn="0" showLastColumn="0" showRowStripes="0" showColumnStripes="0"/>
  <extLst>
    <ext xmlns:x14="http://schemas.microsoft.com/office/spreadsheetml/2009/9/main" uri="{504A1905-F514-4f6f-8877-14C23A59335A}">
      <x14:table altText="MOE Adjustment Data Entry for 2021-22 Compliance Standard" altTextSummary="Users can enter data in this table for the Adjustment to MOE for 2021-22. This table is for the compliance standard and is based on final expenditures. Use IDC's MOE Reduction Decision Tree and Calculator to determine the adjustment amount."/>
    </ext>
  </extLst>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5E000000}" name="ExcCData1617Expenditures" displayName="ExcCData1617Expenditures" ref="H40:J46" totalsRowShown="0" headerRowDxfId="1563" dataDxfId="1562" tableBorderDxfId="1561">
  <tableColumns count="3">
    <tableColumn id="1" xr3:uid="{00000000-0010-0000-5E00-000001000000}" name="Student Identifier" dataDxfId="1560"/>
    <tableColumn id="2" xr3:uid="{00000000-0010-0000-5E00-000002000000}" name="Reason" dataDxfId="1559"/>
    <tableColumn id="3" xr3:uid="{00000000-0010-0000-5E00-000003000000}" name="Expenditures" dataDxfId="1558"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21-22 Compliance Standard" altTextSummary="Users can enter data in this table for the termination of the obligation to provide special education to a particular student that is an exceptionally costly program projected for 2021-22. This table is for the compliance standard and is based on final expenditures."/>
    </ext>
  </extLst>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5F000000}" name="ExcEData1617Expenditures" displayName="ExcEData1617Expenditures" ref="H60:I66" totalsRowShown="0" headerRowDxfId="1557" tableBorderDxfId="1556">
  <tableColumns count="2">
    <tableColumn id="1" xr3:uid="{00000000-0010-0000-5F00-000001000000}" name="Student Identifier" dataDxfId="1555"/>
    <tableColumn id="2" xr3:uid="{00000000-0010-0000-5F00-000002000000}" name="Cost Assumed by SEA" dataDxfId="1554"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21-22 Compliance Standard" altTextSummary="Users can enter data for the assumption of cost by the high cost fund operated by the SEA for for 2021-22. This table is for the compliance standard and uses final expenditures. The table will be blank and blacked out if the SEA does not have a high cost fund under §300.704."/>
    </ext>
  </extLst>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60000000}" name="ExcBAutoEnrollmentData1617Expenditures" displayName="ExcBAutoEnrollmentData1617Expenditures" ref="H28:I32" totalsRowShown="0" headerRowDxfId="1553" dataDxfId="1552">
  <tableColumns count="2">
    <tableColumn id="1" xr3:uid="{00000000-0010-0000-6000-000001000000}" name="Column1" dataDxfId="1551"/>
    <tableColumn id="2" xr3:uid="{00000000-0010-0000-6000-000002000000}" name="Column2" dataDxfId="1550"/>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21-22 Compliance Standard" altTextSummary="This table automatically calculates the change in enrollment for 2021-22 to determine whether the LEA can apply exception (b). This table is for the compliance standard."/>
    </ext>
  </extLst>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61000000}" name="ExcBAutoReductionData1617Expenditures" displayName="ExcBAutoReductionData1617Expenditures" ref="H33:J35" totalsRowShown="0" headerRowDxfId="1549" dataDxfId="1547" headerRowBorderDxfId="1548" tableBorderDxfId="1546" totalsRowBorderDxfId="1545" headerRowCellStyle="Percent">
  <tableColumns count="3">
    <tableColumn id="1" xr3:uid="{00000000-0010-0000-6100-000001000000}" name="Column1" dataDxfId="1544"/>
    <tableColumn id="2" xr3:uid="{00000000-0010-0000-6100-000002000000}" name="Local Total" dataDxfId="1543"/>
    <tableColumn id="3" xr3:uid="{00000000-0010-0000-6100-000003000000}" name="State and Local Total" dataDxfId="1542"/>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21-22 Compliance Standard" altTextSummary="This table automatically calculates the reduction based on a decrease in enrollment for 2021-22. This table is for the compliance standard and uses final expenditures. The table will be blank and blacked out if there is no decrease in enrollment or if the user selected manual entry for exception (b)."/>
    </ext>
  </extLst>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62000000}" name="ExcBManualData1617Expenditures" displayName="ExcBManualData1617Expenditures" ref="H24:L25" totalsRowShown="0" headerRowDxfId="1541" dataDxfId="1539" headerRowBorderDxfId="1540" tableBorderDxfId="1538" totalsRowBorderDxfId="1537" headerRowCellStyle="Percent">
  <tableColumns count="5">
    <tableColumn id="1" xr3:uid="{00000000-0010-0000-6200-000001000000}" name="Column1" dataDxfId="1536">
      <calculatedColumnFormula>IF(I31="","Allowed Reduction",IF(I31&lt;0,"Allowed Reduction",IF(I31&gt;=0,"Not eligible for this exception","Allowed Reduction")))</calculatedColumnFormula>
    </tableColumn>
    <tableColumn id="2" xr3:uid="{00000000-0010-0000-6200-000002000000}" name="Local Total" dataDxfId="1535"/>
    <tableColumn id="3" xr3:uid="{00000000-0010-0000-6200-000003000000}" name="State and Local Total" dataDxfId="1534"/>
    <tableColumn id="4" xr3:uid="{00000000-0010-0000-6200-000004000000}" name="Local Per Capita" dataDxfId="1533"/>
    <tableColumn id="5" xr3:uid="{00000000-0010-0000-6200-000005000000}" name="State and Local Per Capita" dataDxfId="1532"/>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21-22 Compliance Standard" altTextSummary="If users prefer to use their own method to calculate the reduction for exception (b), they can use this table for any reduction in 2021-22. This table is for the compliance standard and is based on final expenditures. This table will be blank and blacked out if users selected auto-calculation of exception (b) on the Getting Started tab or if there is no decrease in enroll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85.xml"/><Relationship Id="rId13" Type="http://schemas.openxmlformats.org/officeDocument/2006/relationships/table" Target="../tables/table90.xml"/><Relationship Id="rId18" Type="http://schemas.openxmlformats.org/officeDocument/2006/relationships/table" Target="../tables/table95.xml"/><Relationship Id="rId3" Type="http://schemas.openxmlformats.org/officeDocument/2006/relationships/hyperlink" Target="https://cifr.wested.org/resources/lea-moe/calculator/" TargetMode="External"/><Relationship Id="rId21" Type="http://schemas.openxmlformats.org/officeDocument/2006/relationships/table" Target="../tables/table98.xml"/><Relationship Id="rId7" Type="http://schemas.openxmlformats.org/officeDocument/2006/relationships/table" Target="../tables/table84.xml"/><Relationship Id="rId12" Type="http://schemas.openxmlformats.org/officeDocument/2006/relationships/table" Target="../tables/table89.xml"/><Relationship Id="rId17" Type="http://schemas.openxmlformats.org/officeDocument/2006/relationships/table" Target="../tables/table94.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93.xml"/><Relationship Id="rId20" Type="http://schemas.openxmlformats.org/officeDocument/2006/relationships/table" Target="../tables/table97.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83.xml"/><Relationship Id="rId11" Type="http://schemas.openxmlformats.org/officeDocument/2006/relationships/table" Target="../tables/table88.xml"/><Relationship Id="rId5" Type="http://schemas.openxmlformats.org/officeDocument/2006/relationships/table" Target="../tables/table82.xml"/><Relationship Id="rId15" Type="http://schemas.openxmlformats.org/officeDocument/2006/relationships/table" Target="../tables/table92.xml"/><Relationship Id="rId10" Type="http://schemas.openxmlformats.org/officeDocument/2006/relationships/table" Target="../tables/table87.xml"/><Relationship Id="rId19" Type="http://schemas.openxmlformats.org/officeDocument/2006/relationships/table" Target="../tables/table96.xml"/><Relationship Id="rId4" Type="http://schemas.openxmlformats.org/officeDocument/2006/relationships/printerSettings" Target="../printerSettings/printerSettings9.bin"/><Relationship Id="rId9" Type="http://schemas.openxmlformats.org/officeDocument/2006/relationships/table" Target="../tables/table86.xml"/><Relationship Id="rId14" Type="http://schemas.openxmlformats.org/officeDocument/2006/relationships/table" Target="../tables/table91.xml"/><Relationship Id="rId22" Type="http://schemas.openxmlformats.org/officeDocument/2006/relationships/table" Target="../tables/table9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0.xml"/><Relationship Id="rId2" Type="http://schemas.openxmlformats.org/officeDocument/2006/relationships/printerSettings" Target="../printerSettings/printerSettings10.bin"/><Relationship Id="rId1" Type="http://schemas.openxmlformats.org/officeDocument/2006/relationships/hyperlink" Target="https://cifr.wested.org/resources/lea-moe/calculator/" TargetMode="External"/><Relationship Id="rId4" Type="http://schemas.openxmlformats.org/officeDocument/2006/relationships/table" Target="../tables/table101.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107.xml"/><Relationship Id="rId13" Type="http://schemas.openxmlformats.org/officeDocument/2006/relationships/table" Target="../tables/table112.xml"/><Relationship Id="rId18" Type="http://schemas.openxmlformats.org/officeDocument/2006/relationships/table" Target="../tables/table117.xml"/><Relationship Id="rId26" Type="http://schemas.openxmlformats.org/officeDocument/2006/relationships/table" Target="../tables/table125.xml"/><Relationship Id="rId3" Type="http://schemas.openxmlformats.org/officeDocument/2006/relationships/table" Target="../tables/table102.xml"/><Relationship Id="rId21" Type="http://schemas.openxmlformats.org/officeDocument/2006/relationships/table" Target="../tables/table120.xml"/><Relationship Id="rId7" Type="http://schemas.openxmlformats.org/officeDocument/2006/relationships/table" Target="../tables/table106.xml"/><Relationship Id="rId12" Type="http://schemas.openxmlformats.org/officeDocument/2006/relationships/table" Target="../tables/table111.xml"/><Relationship Id="rId17" Type="http://schemas.openxmlformats.org/officeDocument/2006/relationships/table" Target="../tables/table116.xml"/><Relationship Id="rId25" Type="http://schemas.openxmlformats.org/officeDocument/2006/relationships/table" Target="../tables/table124.xml"/><Relationship Id="rId2" Type="http://schemas.openxmlformats.org/officeDocument/2006/relationships/printerSettings" Target="../printerSettings/printerSettings11.bin"/><Relationship Id="rId16" Type="http://schemas.openxmlformats.org/officeDocument/2006/relationships/table" Target="../tables/table115.xml"/><Relationship Id="rId20" Type="http://schemas.openxmlformats.org/officeDocument/2006/relationships/table" Target="../tables/table119.xml"/><Relationship Id="rId29" Type="http://schemas.openxmlformats.org/officeDocument/2006/relationships/table" Target="../tables/table128.xml"/><Relationship Id="rId1" Type="http://schemas.openxmlformats.org/officeDocument/2006/relationships/hyperlink" Target="https://cifr.wested.org/resources/lea-moe/calculator/" TargetMode="External"/><Relationship Id="rId6" Type="http://schemas.openxmlformats.org/officeDocument/2006/relationships/table" Target="../tables/table105.xml"/><Relationship Id="rId11" Type="http://schemas.openxmlformats.org/officeDocument/2006/relationships/table" Target="../tables/table110.xml"/><Relationship Id="rId24" Type="http://schemas.openxmlformats.org/officeDocument/2006/relationships/table" Target="../tables/table123.xml"/><Relationship Id="rId5" Type="http://schemas.openxmlformats.org/officeDocument/2006/relationships/table" Target="../tables/table104.xml"/><Relationship Id="rId15" Type="http://schemas.openxmlformats.org/officeDocument/2006/relationships/table" Target="../tables/table114.xml"/><Relationship Id="rId23" Type="http://schemas.openxmlformats.org/officeDocument/2006/relationships/table" Target="../tables/table122.xml"/><Relationship Id="rId28" Type="http://schemas.openxmlformats.org/officeDocument/2006/relationships/table" Target="../tables/table127.xml"/><Relationship Id="rId10" Type="http://schemas.openxmlformats.org/officeDocument/2006/relationships/table" Target="../tables/table109.xml"/><Relationship Id="rId19" Type="http://schemas.openxmlformats.org/officeDocument/2006/relationships/table" Target="../tables/table118.xml"/><Relationship Id="rId4" Type="http://schemas.openxmlformats.org/officeDocument/2006/relationships/table" Target="../tables/table103.xml"/><Relationship Id="rId9" Type="http://schemas.openxmlformats.org/officeDocument/2006/relationships/table" Target="../tables/table108.xml"/><Relationship Id="rId14" Type="http://schemas.openxmlformats.org/officeDocument/2006/relationships/table" Target="../tables/table113.xml"/><Relationship Id="rId22" Type="http://schemas.openxmlformats.org/officeDocument/2006/relationships/table" Target="../tables/table121.xml"/><Relationship Id="rId27" Type="http://schemas.openxmlformats.org/officeDocument/2006/relationships/table" Target="../tables/table126.xml"/><Relationship Id="rId30" Type="http://schemas.openxmlformats.org/officeDocument/2006/relationships/table" Target="../tables/table129.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133.xml"/><Relationship Id="rId13" Type="http://schemas.openxmlformats.org/officeDocument/2006/relationships/table" Target="../tables/table138.xml"/><Relationship Id="rId18" Type="http://schemas.openxmlformats.org/officeDocument/2006/relationships/table" Target="../tables/table143.xml"/><Relationship Id="rId3" Type="http://schemas.openxmlformats.org/officeDocument/2006/relationships/hyperlink" Target="https://cifr.wested.org/resources/lea-moe/calculator/" TargetMode="External"/><Relationship Id="rId21" Type="http://schemas.openxmlformats.org/officeDocument/2006/relationships/table" Target="../tables/table146.xml"/><Relationship Id="rId7" Type="http://schemas.openxmlformats.org/officeDocument/2006/relationships/table" Target="../tables/table132.xml"/><Relationship Id="rId12" Type="http://schemas.openxmlformats.org/officeDocument/2006/relationships/table" Target="../tables/table137.xml"/><Relationship Id="rId17" Type="http://schemas.openxmlformats.org/officeDocument/2006/relationships/table" Target="../tables/table142.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141.xml"/><Relationship Id="rId20" Type="http://schemas.openxmlformats.org/officeDocument/2006/relationships/table" Target="../tables/table145.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131.xml"/><Relationship Id="rId11" Type="http://schemas.openxmlformats.org/officeDocument/2006/relationships/table" Target="../tables/table136.xml"/><Relationship Id="rId5" Type="http://schemas.openxmlformats.org/officeDocument/2006/relationships/table" Target="../tables/table130.xml"/><Relationship Id="rId15" Type="http://schemas.openxmlformats.org/officeDocument/2006/relationships/table" Target="../tables/table140.xml"/><Relationship Id="rId10" Type="http://schemas.openxmlformats.org/officeDocument/2006/relationships/table" Target="../tables/table135.xml"/><Relationship Id="rId19" Type="http://schemas.openxmlformats.org/officeDocument/2006/relationships/table" Target="../tables/table144.xml"/><Relationship Id="rId4" Type="http://schemas.openxmlformats.org/officeDocument/2006/relationships/printerSettings" Target="../printerSettings/printerSettings12.bin"/><Relationship Id="rId9" Type="http://schemas.openxmlformats.org/officeDocument/2006/relationships/table" Target="../tables/table134.xml"/><Relationship Id="rId14" Type="http://schemas.openxmlformats.org/officeDocument/2006/relationships/table" Target="../tables/table139.xml"/><Relationship Id="rId22" Type="http://schemas.openxmlformats.org/officeDocument/2006/relationships/table" Target="../tables/table14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48.xml"/><Relationship Id="rId2" Type="http://schemas.openxmlformats.org/officeDocument/2006/relationships/printerSettings" Target="../printerSettings/printerSettings13.bin"/><Relationship Id="rId1" Type="http://schemas.openxmlformats.org/officeDocument/2006/relationships/hyperlink" Target="https://cifr.wested.org/resources/lea-moe/calculator/" TargetMode="External"/><Relationship Id="rId4" Type="http://schemas.openxmlformats.org/officeDocument/2006/relationships/table" Target="../tables/table149.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155.xml"/><Relationship Id="rId13" Type="http://schemas.openxmlformats.org/officeDocument/2006/relationships/table" Target="../tables/table160.xml"/><Relationship Id="rId18" Type="http://schemas.openxmlformats.org/officeDocument/2006/relationships/table" Target="../tables/table165.xml"/><Relationship Id="rId26" Type="http://schemas.openxmlformats.org/officeDocument/2006/relationships/table" Target="../tables/table173.xml"/><Relationship Id="rId3" Type="http://schemas.openxmlformats.org/officeDocument/2006/relationships/table" Target="../tables/table150.xml"/><Relationship Id="rId21" Type="http://schemas.openxmlformats.org/officeDocument/2006/relationships/table" Target="../tables/table168.xml"/><Relationship Id="rId7" Type="http://schemas.openxmlformats.org/officeDocument/2006/relationships/table" Target="../tables/table154.xml"/><Relationship Id="rId12" Type="http://schemas.openxmlformats.org/officeDocument/2006/relationships/table" Target="../tables/table159.xml"/><Relationship Id="rId17" Type="http://schemas.openxmlformats.org/officeDocument/2006/relationships/table" Target="../tables/table164.xml"/><Relationship Id="rId25" Type="http://schemas.openxmlformats.org/officeDocument/2006/relationships/table" Target="../tables/table172.xml"/><Relationship Id="rId2" Type="http://schemas.openxmlformats.org/officeDocument/2006/relationships/printerSettings" Target="../printerSettings/printerSettings14.bin"/><Relationship Id="rId16" Type="http://schemas.openxmlformats.org/officeDocument/2006/relationships/table" Target="../tables/table163.xml"/><Relationship Id="rId20" Type="http://schemas.openxmlformats.org/officeDocument/2006/relationships/table" Target="../tables/table167.xml"/><Relationship Id="rId29" Type="http://schemas.openxmlformats.org/officeDocument/2006/relationships/table" Target="../tables/table176.xml"/><Relationship Id="rId1" Type="http://schemas.openxmlformats.org/officeDocument/2006/relationships/hyperlink" Target="https://cifr.wested.org/resources/lea-moe/calculator/" TargetMode="External"/><Relationship Id="rId6" Type="http://schemas.openxmlformats.org/officeDocument/2006/relationships/table" Target="../tables/table153.xml"/><Relationship Id="rId11" Type="http://schemas.openxmlformats.org/officeDocument/2006/relationships/table" Target="../tables/table158.xml"/><Relationship Id="rId24" Type="http://schemas.openxmlformats.org/officeDocument/2006/relationships/table" Target="../tables/table171.xml"/><Relationship Id="rId5" Type="http://schemas.openxmlformats.org/officeDocument/2006/relationships/table" Target="../tables/table152.xml"/><Relationship Id="rId15" Type="http://schemas.openxmlformats.org/officeDocument/2006/relationships/table" Target="../tables/table162.xml"/><Relationship Id="rId23" Type="http://schemas.openxmlformats.org/officeDocument/2006/relationships/table" Target="../tables/table170.xml"/><Relationship Id="rId28" Type="http://schemas.openxmlformats.org/officeDocument/2006/relationships/table" Target="../tables/table175.xml"/><Relationship Id="rId10" Type="http://schemas.openxmlformats.org/officeDocument/2006/relationships/table" Target="../tables/table157.xml"/><Relationship Id="rId19" Type="http://schemas.openxmlformats.org/officeDocument/2006/relationships/table" Target="../tables/table166.xml"/><Relationship Id="rId4" Type="http://schemas.openxmlformats.org/officeDocument/2006/relationships/table" Target="../tables/table151.xml"/><Relationship Id="rId9" Type="http://schemas.openxmlformats.org/officeDocument/2006/relationships/table" Target="../tables/table156.xml"/><Relationship Id="rId14" Type="http://schemas.openxmlformats.org/officeDocument/2006/relationships/table" Target="../tables/table161.xml"/><Relationship Id="rId22" Type="http://schemas.openxmlformats.org/officeDocument/2006/relationships/table" Target="../tables/table169.xml"/><Relationship Id="rId27" Type="http://schemas.openxmlformats.org/officeDocument/2006/relationships/table" Target="../tables/table174.xml"/><Relationship Id="rId30" Type="http://schemas.openxmlformats.org/officeDocument/2006/relationships/table" Target="../tables/table177.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181.xml"/><Relationship Id="rId13" Type="http://schemas.openxmlformats.org/officeDocument/2006/relationships/table" Target="../tables/table186.xml"/><Relationship Id="rId18" Type="http://schemas.openxmlformats.org/officeDocument/2006/relationships/table" Target="../tables/table191.xml"/><Relationship Id="rId3" Type="http://schemas.openxmlformats.org/officeDocument/2006/relationships/hyperlink" Target="https://cifr.wested.org/resources/lea-moe/calculator/" TargetMode="External"/><Relationship Id="rId21" Type="http://schemas.openxmlformats.org/officeDocument/2006/relationships/table" Target="../tables/table194.xml"/><Relationship Id="rId7" Type="http://schemas.openxmlformats.org/officeDocument/2006/relationships/table" Target="../tables/table180.xml"/><Relationship Id="rId12" Type="http://schemas.openxmlformats.org/officeDocument/2006/relationships/table" Target="../tables/table185.xml"/><Relationship Id="rId17" Type="http://schemas.openxmlformats.org/officeDocument/2006/relationships/table" Target="../tables/table190.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189.xml"/><Relationship Id="rId20" Type="http://schemas.openxmlformats.org/officeDocument/2006/relationships/table" Target="../tables/table193.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179.xml"/><Relationship Id="rId11" Type="http://schemas.openxmlformats.org/officeDocument/2006/relationships/table" Target="../tables/table184.xml"/><Relationship Id="rId5" Type="http://schemas.openxmlformats.org/officeDocument/2006/relationships/table" Target="../tables/table178.xml"/><Relationship Id="rId15" Type="http://schemas.openxmlformats.org/officeDocument/2006/relationships/table" Target="../tables/table188.xml"/><Relationship Id="rId10" Type="http://schemas.openxmlformats.org/officeDocument/2006/relationships/table" Target="../tables/table183.xml"/><Relationship Id="rId19" Type="http://schemas.openxmlformats.org/officeDocument/2006/relationships/table" Target="../tables/table192.xml"/><Relationship Id="rId4" Type="http://schemas.openxmlformats.org/officeDocument/2006/relationships/printerSettings" Target="../printerSettings/printerSettings15.bin"/><Relationship Id="rId9" Type="http://schemas.openxmlformats.org/officeDocument/2006/relationships/table" Target="../tables/table182.xml"/><Relationship Id="rId14" Type="http://schemas.openxmlformats.org/officeDocument/2006/relationships/table" Target="../tables/table187.xml"/><Relationship Id="rId22" Type="http://schemas.openxmlformats.org/officeDocument/2006/relationships/table" Target="../tables/table195.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96.xml"/><Relationship Id="rId2" Type="http://schemas.openxmlformats.org/officeDocument/2006/relationships/printerSettings" Target="../printerSettings/printerSettings16.bin"/><Relationship Id="rId1" Type="http://schemas.openxmlformats.org/officeDocument/2006/relationships/hyperlink" Target="https://cifr.wested.org/resources/lea-moe/calculator/" TargetMode="External"/><Relationship Id="rId4" Type="http://schemas.openxmlformats.org/officeDocument/2006/relationships/table" Target="../tables/table197.xml"/></Relationships>
</file>

<file path=xl/worksheets/_rels/sheet18.xml.rels><?xml version="1.0" encoding="UTF-8" standalone="yes"?>
<Relationships xmlns="http://schemas.openxmlformats.org/package/2006/relationships"><Relationship Id="rId8" Type="http://schemas.openxmlformats.org/officeDocument/2006/relationships/table" Target="../tables/table203.xml"/><Relationship Id="rId13" Type="http://schemas.openxmlformats.org/officeDocument/2006/relationships/table" Target="../tables/table208.xml"/><Relationship Id="rId18" Type="http://schemas.openxmlformats.org/officeDocument/2006/relationships/table" Target="../tables/table213.xml"/><Relationship Id="rId26" Type="http://schemas.openxmlformats.org/officeDocument/2006/relationships/table" Target="../tables/table221.xml"/><Relationship Id="rId3" Type="http://schemas.openxmlformats.org/officeDocument/2006/relationships/table" Target="../tables/table198.xml"/><Relationship Id="rId21" Type="http://schemas.openxmlformats.org/officeDocument/2006/relationships/table" Target="../tables/table216.xml"/><Relationship Id="rId7" Type="http://schemas.openxmlformats.org/officeDocument/2006/relationships/table" Target="../tables/table202.xml"/><Relationship Id="rId12" Type="http://schemas.openxmlformats.org/officeDocument/2006/relationships/table" Target="../tables/table207.xml"/><Relationship Id="rId17" Type="http://schemas.openxmlformats.org/officeDocument/2006/relationships/table" Target="../tables/table212.xml"/><Relationship Id="rId25" Type="http://schemas.openxmlformats.org/officeDocument/2006/relationships/table" Target="../tables/table220.xml"/><Relationship Id="rId2" Type="http://schemas.openxmlformats.org/officeDocument/2006/relationships/printerSettings" Target="../printerSettings/printerSettings17.bin"/><Relationship Id="rId16" Type="http://schemas.openxmlformats.org/officeDocument/2006/relationships/table" Target="../tables/table211.xml"/><Relationship Id="rId20" Type="http://schemas.openxmlformats.org/officeDocument/2006/relationships/table" Target="../tables/table215.xml"/><Relationship Id="rId29" Type="http://schemas.openxmlformats.org/officeDocument/2006/relationships/table" Target="../tables/table224.xml"/><Relationship Id="rId1" Type="http://schemas.openxmlformats.org/officeDocument/2006/relationships/hyperlink" Target="https://cifr.wested.org/resources/lea-moe/calculator/" TargetMode="External"/><Relationship Id="rId6" Type="http://schemas.openxmlformats.org/officeDocument/2006/relationships/table" Target="../tables/table201.xml"/><Relationship Id="rId11" Type="http://schemas.openxmlformats.org/officeDocument/2006/relationships/table" Target="../tables/table206.xml"/><Relationship Id="rId24" Type="http://schemas.openxmlformats.org/officeDocument/2006/relationships/table" Target="../tables/table219.xml"/><Relationship Id="rId5" Type="http://schemas.openxmlformats.org/officeDocument/2006/relationships/table" Target="../tables/table200.xml"/><Relationship Id="rId15" Type="http://schemas.openxmlformats.org/officeDocument/2006/relationships/table" Target="../tables/table210.xml"/><Relationship Id="rId23" Type="http://schemas.openxmlformats.org/officeDocument/2006/relationships/table" Target="../tables/table218.xml"/><Relationship Id="rId28" Type="http://schemas.openxmlformats.org/officeDocument/2006/relationships/table" Target="../tables/table223.xml"/><Relationship Id="rId10" Type="http://schemas.openxmlformats.org/officeDocument/2006/relationships/table" Target="../tables/table205.xml"/><Relationship Id="rId19" Type="http://schemas.openxmlformats.org/officeDocument/2006/relationships/table" Target="../tables/table214.xml"/><Relationship Id="rId4" Type="http://schemas.openxmlformats.org/officeDocument/2006/relationships/table" Target="../tables/table199.xml"/><Relationship Id="rId9" Type="http://schemas.openxmlformats.org/officeDocument/2006/relationships/table" Target="../tables/table204.xml"/><Relationship Id="rId14" Type="http://schemas.openxmlformats.org/officeDocument/2006/relationships/table" Target="../tables/table209.xml"/><Relationship Id="rId22" Type="http://schemas.openxmlformats.org/officeDocument/2006/relationships/table" Target="../tables/table217.xml"/><Relationship Id="rId27" Type="http://schemas.openxmlformats.org/officeDocument/2006/relationships/table" Target="../tables/table222.xml"/><Relationship Id="rId30" Type="http://schemas.openxmlformats.org/officeDocument/2006/relationships/table" Target="../tables/table225.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229.xml"/><Relationship Id="rId13" Type="http://schemas.openxmlformats.org/officeDocument/2006/relationships/table" Target="../tables/table234.xml"/><Relationship Id="rId18" Type="http://schemas.openxmlformats.org/officeDocument/2006/relationships/table" Target="../tables/table239.xml"/><Relationship Id="rId3" Type="http://schemas.openxmlformats.org/officeDocument/2006/relationships/hyperlink" Target="https://cifr.wested.org/resources/lea-moe/calculator/" TargetMode="External"/><Relationship Id="rId21" Type="http://schemas.openxmlformats.org/officeDocument/2006/relationships/table" Target="../tables/table242.xml"/><Relationship Id="rId7" Type="http://schemas.openxmlformats.org/officeDocument/2006/relationships/table" Target="../tables/table228.xml"/><Relationship Id="rId12" Type="http://schemas.openxmlformats.org/officeDocument/2006/relationships/table" Target="../tables/table233.xml"/><Relationship Id="rId17" Type="http://schemas.openxmlformats.org/officeDocument/2006/relationships/table" Target="../tables/table238.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237.xml"/><Relationship Id="rId20" Type="http://schemas.openxmlformats.org/officeDocument/2006/relationships/table" Target="../tables/table241.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27.xml"/><Relationship Id="rId11" Type="http://schemas.openxmlformats.org/officeDocument/2006/relationships/table" Target="../tables/table232.xml"/><Relationship Id="rId5" Type="http://schemas.openxmlformats.org/officeDocument/2006/relationships/table" Target="../tables/table226.xml"/><Relationship Id="rId15" Type="http://schemas.openxmlformats.org/officeDocument/2006/relationships/table" Target="../tables/table236.xml"/><Relationship Id="rId10" Type="http://schemas.openxmlformats.org/officeDocument/2006/relationships/table" Target="../tables/table231.xml"/><Relationship Id="rId19" Type="http://schemas.openxmlformats.org/officeDocument/2006/relationships/table" Target="../tables/table240.xml"/><Relationship Id="rId4" Type="http://schemas.openxmlformats.org/officeDocument/2006/relationships/printerSettings" Target="../printerSettings/printerSettings18.bin"/><Relationship Id="rId9" Type="http://schemas.openxmlformats.org/officeDocument/2006/relationships/table" Target="../tables/table230.xml"/><Relationship Id="rId14" Type="http://schemas.openxmlformats.org/officeDocument/2006/relationships/table" Target="../tables/table235.xml"/><Relationship Id="rId22" Type="http://schemas.openxmlformats.org/officeDocument/2006/relationships/table" Target="../tables/table24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table" Target="../tables/table248.xml"/><Relationship Id="rId3" Type="http://schemas.openxmlformats.org/officeDocument/2006/relationships/printerSettings" Target="../printerSettings/printerSettings19.bin"/><Relationship Id="rId7" Type="http://schemas.openxmlformats.org/officeDocument/2006/relationships/table" Target="../tables/table247.xml"/><Relationship Id="rId12" Type="http://schemas.openxmlformats.org/officeDocument/2006/relationships/table" Target="../tables/table252.xml"/><Relationship Id="rId2" Type="http://schemas.openxmlformats.org/officeDocument/2006/relationships/hyperlink" Target="https://cifr.wested.org/resources/lea-moe/calculator/" TargetMode="Externa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46.xml"/><Relationship Id="rId11" Type="http://schemas.openxmlformats.org/officeDocument/2006/relationships/table" Target="../tables/table251.xml"/><Relationship Id="rId5" Type="http://schemas.openxmlformats.org/officeDocument/2006/relationships/table" Target="../tables/table245.xml"/><Relationship Id="rId10" Type="http://schemas.openxmlformats.org/officeDocument/2006/relationships/table" Target="../tables/table250.xml"/><Relationship Id="rId4" Type="http://schemas.openxmlformats.org/officeDocument/2006/relationships/table" Target="../tables/table244.xml"/><Relationship Id="rId9" Type="http://schemas.openxmlformats.org/officeDocument/2006/relationships/table" Target="../tables/table249.xml"/></Relationships>
</file>

<file path=xl/worksheets/_rels/sheet21.xml.rels><?xml version="1.0" encoding="UTF-8" standalone="yes"?>
<Relationships xmlns="http://schemas.openxmlformats.org/package/2006/relationships"><Relationship Id="rId8" Type="http://schemas.openxmlformats.org/officeDocument/2006/relationships/table" Target="../tables/table257.xml"/><Relationship Id="rId3" Type="http://schemas.openxmlformats.org/officeDocument/2006/relationships/printerSettings" Target="../printerSettings/printerSettings20.bin"/><Relationship Id="rId7" Type="http://schemas.openxmlformats.org/officeDocument/2006/relationships/table" Target="../tables/table256.xml"/><Relationship Id="rId12" Type="http://schemas.openxmlformats.org/officeDocument/2006/relationships/table" Target="../tables/table261.xml"/><Relationship Id="rId2" Type="http://schemas.openxmlformats.org/officeDocument/2006/relationships/hyperlink" Target="https://cifr.wested.org/resources/lea-moe/calculator/" TargetMode="Externa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55.xml"/><Relationship Id="rId11" Type="http://schemas.openxmlformats.org/officeDocument/2006/relationships/table" Target="../tables/table260.xml"/><Relationship Id="rId5" Type="http://schemas.openxmlformats.org/officeDocument/2006/relationships/table" Target="../tables/table254.xml"/><Relationship Id="rId10" Type="http://schemas.openxmlformats.org/officeDocument/2006/relationships/table" Target="../tables/table259.xml"/><Relationship Id="rId4" Type="http://schemas.openxmlformats.org/officeDocument/2006/relationships/table" Target="../tables/table253.xml"/><Relationship Id="rId9" Type="http://schemas.openxmlformats.org/officeDocument/2006/relationships/table" Target="../tables/table258.xml"/></Relationships>
</file>

<file path=xl/worksheets/_rels/sheet22.xml.rels><?xml version="1.0" encoding="UTF-8" standalone="yes"?>
<Relationships xmlns="http://schemas.openxmlformats.org/package/2006/relationships"><Relationship Id="rId8" Type="http://schemas.openxmlformats.org/officeDocument/2006/relationships/table" Target="../tables/table266.xml"/><Relationship Id="rId3" Type="http://schemas.openxmlformats.org/officeDocument/2006/relationships/printerSettings" Target="../printerSettings/printerSettings21.bin"/><Relationship Id="rId7" Type="http://schemas.openxmlformats.org/officeDocument/2006/relationships/table" Target="../tables/table265.xml"/><Relationship Id="rId12" Type="http://schemas.openxmlformats.org/officeDocument/2006/relationships/table" Target="../tables/table270.xml"/><Relationship Id="rId2" Type="http://schemas.openxmlformats.org/officeDocument/2006/relationships/hyperlink" Target="https://cifr.wested.org/resources/lea-moe/calculator/" TargetMode="Externa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64.xml"/><Relationship Id="rId11" Type="http://schemas.openxmlformats.org/officeDocument/2006/relationships/table" Target="../tables/table269.xml"/><Relationship Id="rId5" Type="http://schemas.openxmlformats.org/officeDocument/2006/relationships/table" Target="../tables/table263.xml"/><Relationship Id="rId10" Type="http://schemas.openxmlformats.org/officeDocument/2006/relationships/table" Target="../tables/table268.xml"/><Relationship Id="rId4" Type="http://schemas.openxmlformats.org/officeDocument/2006/relationships/table" Target="../tables/table262.xml"/><Relationship Id="rId9" Type="http://schemas.openxmlformats.org/officeDocument/2006/relationships/table" Target="../tables/table267.xml"/></Relationships>
</file>

<file path=xl/worksheets/_rels/sheet23.xml.rels><?xml version="1.0" encoding="UTF-8" standalone="yes"?>
<Relationships xmlns="http://schemas.openxmlformats.org/package/2006/relationships"><Relationship Id="rId8" Type="http://schemas.openxmlformats.org/officeDocument/2006/relationships/table" Target="../tables/table275.xml"/><Relationship Id="rId3" Type="http://schemas.openxmlformats.org/officeDocument/2006/relationships/printerSettings" Target="../printerSettings/printerSettings22.bin"/><Relationship Id="rId7" Type="http://schemas.openxmlformats.org/officeDocument/2006/relationships/table" Target="../tables/table274.xml"/><Relationship Id="rId12" Type="http://schemas.openxmlformats.org/officeDocument/2006/relationships/table" Target="../tables/table279.xml"/><Relationship Id="rId2" Type="http://schemas.openxmlformats.org/officeDocument/2006/relationships/hyperlink" Target="https://cifr.wested.org/resources/lea-moe/calculator/" TargetMode="Externa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73.xml"/><Relationship Id="rId11" Type="http://schemas.openxmlformats.org/officeDocument/2006/relationships/table" Target="../tables/table278.xml"/><Relationship Id="rId5" Type="http://schemas.openxmlformats.org/officeDocument/2006/relationships/table" Target="../tables/table272.xml"/><Relationship Id="rId10" Type="http://schemas.openxmlformats.org/officeDocument/2006/relationships/table" Target="../tables/table277.xml"/><Relationship Id="rId4" Type="http://schemas.openxmlformats.org/officeDocument/2006/relationships/table" Target="../tables/table271.xml"/><Relationship Id="rId9" Type="http://schemas.openxmlformats.org/officeDocument/2006/relationships/table" Target="../tables/table276.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cifr.wested.org/resources/lea-moe/calculator/"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cifr.wested.org/resources/lea-moe/calculator/" TargetMode="Externa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4.bin"/><Relationship Id="rId1" Type="http://schemas.openxmlformats.org/officeDocument/2006/relationships/hyperlink" Target="https://cifr.wested.org/resources/lea-moe/calculator/" TargetMode="Externa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18" Type="http://schemas.openxmlformats.org/officeDocument/2006/relationships/table" Target="../tables/table21.xml"/><Relationship Id="rId26" Type="http://schemas.openxmlformats.org/officeDocument/2006/relationships/table" Target="../tables/table29.xml"/><Relationship Id="rId3" Type="http://schemas.openxmlformats.org/officeDocument/2006/relationships/table" Target="../tables/table6.xml"/><Relationship Id="rId21" Type="http://schemas.openxmlformats.org/officeDocument/2006/relationships/table" Target="../tables/table24.xml"/><Relationship Id="rId7" Type="http://schemas.openxmlformats.org/officeDocument/2006/relationships/table" Target="../tables/table10.xml"/><Relationship Id="rId12" Type="http://schemas.openxmlformats.org/officeDocument/2006/relationships/table" Target="../tables/table15.xml"/><Relationship Id="rId17" Type="http://schemas.openxmlformats.org/officeDocument/2006/relationships/table" Target="../tables/table20.xml"/><Relationship Id="rId25" Type="http://schemas.openxmlformats.org/officeDocument/2006/relationships/table" Target="../tables/table28.xml"/><Relationship Id="rId2" Type="http://schemas.openxmlformats.org/officeDocument/2006/relationships/printerSettings" Target="../printerSettings/printerSettings5.bin"/><Relationship Id="rId16" Type="http://schemas.openxmlformats.org/officeDocument/2006/relationships/table" Target="../tables/table19.xml"/><Relationship Id="rId20" Type="http://schemas.openxmlformats.org/officeDocument/2006/relationships/table" Target="../tables/table23.xml"/><Relationship Id="rId29" Type="http://schemas.openxmlformats.org/officeDocument/2006/relationships/table" Target="../tables/table32.xml"/><Relationship Id="rId1" Type="http://schemas.openxmlformats.org/officeDocument/2006/relationships/hyperlink" Target="https://cifr.wested.org/resources/lea-moe/calculator/" TargetMode="External"/><Relationship Id="rId6" Type="http://schemas.openxmlformats.org/officeDocument/2006/relationships/table" Target="../tables/table9.xml"/><Relationship Id="rId11" Type="http://schemas.openxmlformats.org/officeDocument/2006/relationships/table" Target="../tables/table14.xml"/><Relationship Id="rId24" Type="http://schemas.openxmlformats.org/officeDocument/2006/relationships/table" Target="../tables/table27.xml"/><Relationship Id="rId5" Type="http://schemas.openxmlformats.org/officeDocument/2006/relationships/table" Target="../tables/table8.xml"/><Relationship Id="rId15" Type="http://schemas.openxmlformats.org/officeDocument/2006/relationships/table" Target="../tables/table18.xml"/><Relationship Id="rId23" Type="http://schemas.openxmlformats.org/officeDocument/2006/relationships/table" Target="../tables/table26.xml"/><Relationship Id="rId28" Type="http://schemas.openxmlformats.org/officeDocument/2006/relationships/table" Target="../tables/table31.xml"/><Relationship Id="rId10" Type="http://schemas.openxmlformats.org/officeDocument/2006/relationships/table" Target="../tables/table13.xml"/><Relationship Id="rId19" Type="http://schemas.openxmlformats.org/officeDocument/2006/relationships/table" Target="../tables/table22.xml"/><Relationship Id="rId4" Type="http://schemas.openxmlformats.org/officeDocument/2006/relationships/table" Target="../tables/table7.xml"/><Relationship Id="rId9" Type="http://schemas.openxmlformats.org/officeDocument/2006/relationships/table" Target="../tables/table12.xml"/><Relationship Id="rId14" Type="http://schemas.openxmlformats.org/officeDocument/2006/relationships/table" Target="../tables/table17.xml"/><Relationship Id="rId22" Type="http://schemas.openxmlformats.org/officeDocument/2006/relationships/table" Target="../tables/table25.xml"/><Relationship Id="rId27" Type="http://schemas.openxmlformats.org/officeDocument/2006/relationships/table" Target="../tables/table30.xml"/><Relationship Id="rId30" Type="http://schemas.openxmlformats.org/officeDocument/2006/relationships/table" Target="../tables/table33.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7.xml"/><Relationship Id="rId13" Type="http://schemas.openxmlformats.org/officeDocument/2006/relationships/table" Target="../tables/table42.xml"/><Relationship Id="rId18" Type="http://schemas.openxmlformats.org/officeDocument/2006/relationships/table" Target="../tables/table47.xml"/><Relationship Id="rId3" Type="http://schemas.openxmlformats.org/officeDocument/2006/relationships/hyperlink" Target="https://cifr.wested.org/resources/lea-moe/calculator/" TargetMode="External"/><Relationship Id="rId21" Type="http://schemas.openxmlformats.org/officeDocument/2006/relationships/table" Target="../tables/table50.xml"/><Relationship Id="rId7" Type="http://schemas.openxmlformats.org/officeDocument/2006/relationships/table" Target="../tables/table36.xml"/><Relationship Id="rId12" Type="http://schemas.openxmlformats.org/officeDocument/2006/relationships/table" Target="../tables/table41.xml"/><Relationship Id="rId17" Type="http://schemas.openxmlformats.org/officeDocument/2006/relationships/table" Target="../tables/table46.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45.xml"/><Relationship Id="rId20" Type="http://schemas.openxmlformats.org/officeDocument/2006/relationships/table" Target="../tables/table49.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35.xml"/><Relationship Id="rId11" Type="http://schemas.openxmlformats.org/officeDocument/2006/relationships/table" Target="../tables/table40.xml"/><Relationship Id="rId5" Type="http://schemas.openxmlformats.org/officeDocument/2006/relationships/table" Target="../tables/table34.xml"/><Relationship Id="rId15" Type="http://schemas.openxmlformats.org/officeDocument/2006/relationships/table" Target="../tables/table44.xml"/><Relationship Id="rId10" Type="http://schemas.openxmlformats.org/officeDocument/2006/relationships/table" Target="../tables/table39.xml"/><Relationship Id="rId19" Type="http://schemas.openxmlformats.org/officeDocument/2006/relationships/table" Target="../tables/table48.xml"/><Relationship Id="rId4" Type="http://schemas.openxmlformats.org/officeDocument/2006/relationships/printerSettings" Target="../printerSettings/printerSettings6.bin"/><Relationship Id="rId9" Type="http://schemas.openxmlformats.org/officeDocument/2006/relationships/table" Target="../tables/table38.xml"/><Relationship Id="rId14" Type="http://schemas.openxmlformats.org/officeDocument/2006/relationships/table" Target="../tables/table43.xml"/><Relationship Id="rId22" Type="http://schemas.openxmlformats.org/officeDocument/2006/relationships/table" Target="../tables/table51.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2.xml"/><Relationship Id="rId2" Type="http://schemas.openxmlformats.org/officeDocument/2006/relationships/printerSettings" Target="../printerSettings/printerSettings7.bin"/><Relationship Id="rId1" Type="http://schemas.openxmlformats.org/officeDocument/2006/relationships/hyperlink" Target="https://cifr.wested.org/resources/lea-moe/calculator/" TargetMode="External"/><Relationship Id="rId4" Type="http://schemas.openxmlformats.org/officeDocument/2006/relationships/table" Target="../tables/table53.xml"/></Relationships>
</file>

<file path=xl/worksheets/_rels/sheet9.xml.rels><?xml version="1.0" encoding="UTF-8" standalone="yes"?>
<Relationships xmlns="http://schemas.openxmlformats.org/package/2006/relationships"><Relationship Id="rId8" Type="http://schemas.openxmlformats.org/officeDocument/2006/relationships/table" Target="../tables/table59.xml"/><Relationship Id="rId13" Type="http://schemas.openxmlformats.org/officeDocument/2006/relationships/table" Target="../tables/table64.xml"/><Relationship Id="rId18" Type="http://schemas.openxmlformats.org/officeDocument/2006/relationships/table" Target="../tables/table69.xml"/><Relationship Id="rId26" Type="http://schemas.openxmlformats.org/officeDocument/2006/relationships/table" Target="../tables/table77.xml"/><Relationship Id="rId3" Type="http://schemas.openxmlformats.org/officeDocument/2006/relationships/table" Target="../tables/table54.xml"/><Relationship Id="rId21" Type="http://schemas.openxmlformats.org/officeDocument/2006/relationships/table" Target="../tables/table72.xml"/><Relationship Id="rId7" Type="http://schemas.openxmlformats.org/officeDocument/2006/relationships/table" Target="../tables/table58.xml"/><Relationship Id="rId12" Type="http://schemas.openxmlformats.org/officeDocument/2006/relationships/table" Target="../tables/table63.xml"/><Relationship Id="rId17" Type="http://schemas.openxmlformats.org/officeDocument/2006/relationships/table" Target="../tables/table68.xml"/><Relationship Id="rId25" Type="http://schemas.openxmlformats.org/officeDocument/2006/relationships/table" Target="../tables/table76.xml"/><Relationship Id="rId2" Type="http://schemas.openxmlformats.org/officeDocument/2006/relationships/printerSettings" Target="../printerSettings/printerSettings8.bin"/><Relationship Id="rId16" Type="http://schemas.openxmlformats.org/officeDocument/2006/relationships/table" Target="../tables/table67.xml"/><Relationship Id="rId20" Type="http://schemas.openxmlformats.org/officeDocument/2006/relationships/table" Target="../tables/table71.xml"/><Relationship Id="rId29" Type="http://schemas.openxmlformats.org/officeDocument/2006/relationships/table" Target="../tables/table80.xml"/><Relationship Id="rId1" Type="http://schemas.openxmlformats.org/officeDocument/2006/relationships/hyperlink" Target="https://cifr.wested.org/resources/lea-moe/calculator/" TargetMode="External"/><Relationship Id="rId6" Type="http://schemas.openxmlformats.org/officeDocument/2006/relationships/table" Target="../tables/table57.xml"/><Relationship Id="rId11" Type="http://schemas.openxmlformats.org/officeDocument/2006/relationships/table" Target="../tables/table62.xml"/><Relationship Id="rId24" Type="http://schemas.openxmlformats.org/officeDocument/2006/relationships/table" Target="../tables/table75.xml"/><Relationship Id="rId5" Type="http://schemas.openxmlformats.org/officeDocument/2006/relationships/table" Target="../tables/table56.xml"/><Relationship Id="rId15" Type="http://schemas.openxmlformats.org/officeDocument/2006/relationships/table" Target="../tables/table66.xml"/><Relationship Id="rId23" Type="http://schemas.openxmlformats.org/officeDocument/2006/relationships/table" Target="../tables/table74.xml"/><Relationship Id="rId28" Type="http://schemas.openxmlformats.org/officeDocument/2006/relationships/table" Target="../tables/table79.xml"/><Relationship Id="rId10" Type="http://schemas.openxmlformats.org/officeDocument/2006/relationships/table" Target="../tables/table61.xml"/><Relationship Id="rId19" Type="http://schemas.openxmlformats.org/officeDocument/2006/relationships/table" Target="../tables/table70.xml"/><Relationship Id="rId4" Type="http://schemas.openxmlformats.org/officeDocument/2006/relationships/table" Target="../tables/table55.xml"/><Relationship Id="rId9" Type="http://schemas.openxmlformats.org/officeDocument/2006/relationships/table" Target="../tables/table60.xml"/><Relationship Id="rId14" Type="http://schemas.openxmlformats.org/officeDocument/2006/relationships/table" Target="../tables/table65.xml"/><Relationship Id="rId22" Type="http://schemas.openxmlformats.org/officeDocument/2006/relationships/table" Target="../tables/table73.xml"/><Relationship Id="rId27" Type="http://schemas.openxmlformats.org/officeDocument/2006/relationships/table" Target="../tables/table78.xml"/><Relationship Id="rId30" Type="http://schemas.openxmlformats.org/officeDocument/2006/relationships/table" Target="../tables/table8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sheetPr>
  <dimension ref="A1:A9"/>
  <sheetViews>
    <sheetView showGridLines="0" tabSelected="1" workbookViewId="0">
      <selection activeCell="A9" sqref="A9"/>
    </sheetView>
  </sheetViews>
  <sheetFormatPr defaultColWidth="8" defaultRowHeight="15" x14ac:dyDescent="0.25"/>
  <cols>
    <col min="1" max="1" width="90.75" style="446" customWidth="1"/>
    <col min="2" max="16384" width="8" style="446"/>
  </cols>
  <sheetData>
    <row r="1" spans="1:1" ht="156" customHeight="1" x14ac:dyDescent="0.25">
      <c r="A1" s="445" t="s">
        <v>258</v>
      </c>
    </row>
    <row r="2" spans="1:1" ht="75" x14ac:dyDescent="0.25">
      <c r="A2" s="447" t="s">
        <v>167</v>
      </c>
    </row>
    <row r="4" spans="1:1" ht="38.450000000000003" customHeight="1" x14ac:dyDescent="0.25">
      <c r="A4" s="448"/>
    </row>
    <row r="5" spans="1:1" x14ac:dyDescent="0.25">
      <c r="A5" s="448"/>
    </row>
    <row r="6" spans="1:1" x14ac:dyDescent="0.25">
      <c r="A6" s="448"/>
    </row>
    <row r="7" spans="1:1" x14ac:dyDescent="0.25">
      <c r="A7" s="448"/>
    </row>
    <row r="8" spans="1:1" x14ac:dyDescent="0.25">
      <c r="A8" s="448"/>
    </row>
    <row r="9" spans="1:1" ht="75" x14ac:dyDescent="0.25">
      <c r="A9" s="481" t="s">
        <v>259</v>
      </c>
    </row>
  </sheetData>
  <sheetProtection algorithmName="SHA-512" hashValue="/rKuRe60STpLsLb1AU3/MxTOcKqZCm+rnff9r0hpWhCgx3fJD2lSSnNx+yJvXfHkb3R1qNTefGqnUKXo/UU+9g==" saltValue="DBzE/0flArO/OAO/Ug8iUQ=="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theme="9"/>
    <pageSetUpPr autoPageBreaks="0"/>
  </sheetPr>
  <dimension ref="A1:AC73"/>
  <sheetViews>
    <sheetView showGridLines="0" zoomScale="90" zoomScaleNormal="90" zoomScalePageLayoutView="90" workbookViewId="0">
      <pane ySplit="2" topLeftCell="A3" activePane="bottomLeft" state="frozen"/>
      <selection pane="bottomLeft" activeCell="A3" sqref="A3"/>
    </sheetView>
  </sheetViews>
  <sheetFormatPr defaultColWidth="0" defaultRowHeight="15.75" zeroHeight="1" x14ac:dyDescent="0.25"/>
  <cols>
    <col min="1" max="1" width="35.25" style="45" customWidth="1"/>
    <col min="2" max="2" width="28.75" style="45" bestFit="1" customWidth="1"/>
    <col min="3" max="5" width="24.75" style="45" customWidth="1"/>
    <col min="6" max="6" width="29.75" style="45" bestFit="1" customWidth="1"/>
    <col min="7" max="7" width="24.75" style="45" customWidth="1"/>
    <col min="8" max="8" width="35.25" style="45" customWidth="1"/>
    <col min="9" max="9" width="28.75" style="45" bestFit="1" customWidth="1"/>
    <col min="10" max="12" width="24.75" style="45" customWidth="1"/>
    <col min="13" max="13" width="29.75" style="45" bestFit="1" customWidth="1"/>
    <col min="14" max="18" width="10.75" style="45" hidden="1" customWidth="1"/>
    <col min="19" max="19" width="12" style="45" hidden="1" customWidth="1"/>
    <col min="20" max="29" width="0" style="45" hidden="1" customWidth="1"/>
    <col min="30" max="16384" width="10.75" style="45" hidden="1"/>
  </cols>
  <sheetData>
    <row r="1" spans="1:20" ht="25.9" customHeight="1" thickBot="1" x14ac:dyDescent="0.3">
      <c r="A1" s="19" t="s">
        <v>102</v>
      </c>
      <c r="B1" s="47"/>
      <c r="D1" s="457" t="s">
        <v>165</v>
      </c>
      <c r="E1" s="458" t="str">
        <f>IF('3. Getting Started'!$B2="","",'3. Getting Started'!$B2)</f>
        <v/>
      </c>
      <c r="G1" s="42"/>
      <c r="I1" s="47"/>
      <c r="J1" s="47"/>
      <c r="K1" s="457" t="s">
        <v>165</v>
      </c>
      <c r="L1" s="458" t="str">
        <f>IF('3. Getting Started'!$B2="","",'3. Getting Started'!$B2)</f>
        <v/>
      </c>
      <c r="M1" s="47"/>
      <c r="N1" s="44"/>
      <c r="O1" s="44"/>
      <c r="P1" s="44"/>
      <c r="Q1" s="44"/>
      <c r="R1" s="44"/>
      <c r="S1" s="44"/>
      <c r="T1" s="44"/>
    </row>
    <row r="2" spans="1:20" ht="25.9" customHeight="1" thickBot="1" x14ac:dyDescent="0.3">
      <c r="A2" s="338" t="s">
        <v>215</v>
      </c>
      <c r="B2" s="204"/>
      <c r="C2" s="204"/>
      <c r="D2" s="204"/>
      <c r="E2" s="204"/>
      <c r="F2" s="205"/>
      <c r="G2" s="81"/>
      <c r="H2" s="338" t="s">
        <v>216</v>
      </c>
      <c r="I2" s="204"/>
      <c r="J2" s="204"/>
      <c r="K2" s="204"/>
      <c r="L2" s="204"/>
      <c r="M2" s="209"/>
      <c r="N2" s="339"/>
      <c r="O2" s="44"/>
      <c r="P2" s="44"/>
      <c r="Q2" s="44"/>
      <c r="R2" s="44"/>
      <c r="S2" s="44"/>
      <c r="T2" s="44"/>
    </row>
    <row r="3" spans="1:20" x14ac:dyDescent="0.25">
      <c r="A3" s="46" t="s">
        <v>153</v>
      </c>
      <c r="B3" s="47"/>
      <c r="C3" s="48"/>
      <c r="D3" s="48"/>
      <c r="E3" s="48"/>
      <c r="F3" s="49"/>
      <c r="G3" s="148"/>
      <c r="H3" s="46" t="s">
        <v>153</v>
      </c>
      <c r="I3" s="47"/>
      <c r="J3" s="48"/>
      <c r="K3" s="48"/>
      <c r="L3" s="48"/>
      <c r="M3" s="49"/>
      <c r="N3" s="50"/>
      <c r="O3" s="50"/>
      <c r="P3" s="50"/>
      <c r="Q3" s="50"/>
      <c r="R3" s="50"/>
    </row>
    <row r="4" spans="1:20" x14ac:dyDescent="0.25">
      <c r="A4" s="51" t="s">
        <v>163</v>
      </c>
      <c r="B4" s="52"/>
      <c r="C4" s="50"/>
      <c r="D4" s="50"/>
      <c r="E4" s="50"/>
      <c r="F4" s="53"/>
      <c r="G4" s="148"/>
      <c r="H4" s="51" t="s">
        <v>163</v>
      </c>
      <c r="I4" s="52"/>
      <c r="J4" s="50"/>
      <c r="K4" s="50"/>
      <c r="L4" s="50"/>
      <c r="M4" s="53"/>
      <c r="N4" s="50"/>
      <c r="O4" s="50"/>
      <c r="P4" s="50"/>
      <c r="Q4" s="50"/>
      <c r="R4" s="50"/>
    </row>
    <row r="5" spans="1:20" ht="30.4" customHeight="1" thickBot="1" x14ac:dyDescent="0.3">
      <c r="A5" s="155" t="s">
        <v>20</v>
      </c>
      <c r="B5" s="54"/>
      <c r="C5" s="54"/>
      <c r="D5" s="54"/>
      <c r="E5" s="54"/>
      <c r="F5" s="145"/>
      <c r="G5" s="149"/>
      <c r="H5" s="155" t="s">
        <v>20</v>
      </c>
      <c r="I5" s="54"/>
      <c r="J5" s="54"/>
      <c r="K5" s="54"/>
      <c r="L5" s="54"/>
      <c r="M5" s="145"/>
      <c r="N5" s="55"/>
      <c r="O5" s="55"/>
      <c r="P5" s="55"/>
      <c r="Q5" s="55"/>
    </row>
    <row r="6" spans="1:20" s="61" customFormat="1" x14ac:dyDescent="0.25">
      <c r="A6" s="56" t="s">
        <v>21</v>
      </c>
      <c r="B6" s="57" t="s">
        <v>22</v>
      </c>
      <c r="C6" s="58" t="s">
        <v>23</v>
      </c>
      <c r="D6" s="58" t="s">
        <v>82</v>
      </c>
      <c r="E6" s="59" t="s">
        <v>83</v>
      </c>
      <c r="F6" s="146" t="s">
        <v>115</v>
      </c>
      <c r="G6" s="150"/>
      <c r="H6" s="56" t="s">
        <v>21</v>
      </c>
      <c r="I6" s="57" t="s">
        <v>22</v>
      </c>
      <c r="J6" s="58" t="s">
        <v>23</v>
      </c>
      <c r="K6" s="58" t="s">
        <v>82</v>
      </c>
      <c r="L6" s="59" t="s">
        <v>83</v>
      </c>
      <c r="M6" s="146" t="s">
        <v>116</v>
      </c>
    </row>
    <row r="7" spans="1:20" x14ac:dyDescent="0.25">
      <c r="A7" s="23"/>
      <c r="B7" s="20"/>
      <c r="C7" s="20"/>
      <c r="D7" s="21"/>
      <c r="E7" s="21"/>
      <c r="F7" s="63">
        <f>D7+E7</f>
        <v>0</v>
      </c>
      <c r="G7" s="151"/>
      <c r="H7" s="23"/>
      <c r="I7" s="20"/>
      <c r="J7" s="20"/>
      <c r="K7" s="21"/>
      <c r="L7" s="21"/>
      <c r="M7" s="63">
        <f>K7+L7</f>
        <v>0</v>
      </c>
    </row>
    <row r="8" spans="1:20" x14ac:dyDescent="0.25">
      <c r="A8" s="23"/>
      <c r="B8" s="20"/>
      <c r="C8" s="20"/>
      <c r="D8" s="21"/>
      <c r="E8" s="21"/>
      <c r="F8" s="63">
        <f>D8+E8</f>
        <v>0</v>
      </c>
      <c r="G8" s="151"/>
      <c r="H8" s="23"/>
      <c r="I8" s="20"/>
      <c r="J8" s="20"/>
      <c r="K8" s="21"/>
      <c r="L8" s="21"/>
      <c r="M8" s="63">
        <f>K8+L8</f>
        <v>0</v>
      </c>
    </row>
    <row r="9" spans="1:20" x14ac:dyDescent="0.25">
      <c r="A9" s="23"/>
      <c r="B9" s="20"/>
      <c r="C9" s="20"/>
      <c r="D9" s="21"/>
      <c r="E9" s="21"/>
      <c r="F9" s="63">
        <f>D9+E9</f>
        <v>0</v>
      </c>
      <c r="G9" s="151"/>
      <c r="H9" s="23"/>
      <c r="I9" s="20"/>
      <c r="J9" s="20"/>
      <c r="K9" s="21"/>
      <c r="L9" s="21"/>
      <c r="M9" s="63">
        <f>K9+L9</f>
        <v>0</v>
      </c>
    </row>
    <row r="10" spans="1:20" x14ac:dyDescent="0.25">
      <c r="A10" s="23"/>
      <c r="B10" s="20"/>
      <c r="C10" s="20"/>
      <c r="D10" s="21"/>
      <c r="E10" s="21"/>
      <c r="F10" s="63">
        <f>D10+E10</f>
        <v>0</v>
      </c>
      <c r="G10" s="151"/>
      <c r="H10" s="23"/>
      <c r="I10" s="20"/>
      <c r="J10" s="20"/>
      <c r="K10" s="21"/>
      <c r="L10" s="21"/>
      <c r="M10" s="63">
        <f>K10+L10</f>
        <v>0</v>
      </c>
    </row>
    <row r="11" spans="1:20" x14ac:dyDescent="0.25">
      <c r="A11" s="23"/>
      <c r="B11" s="20"/>
      <c r="C11" s="20"/>
      <c r="D11" s="21"/>
      <c r="E11" s="21"/>
      <c r="F11" s="63">
        <f>D11+E11</f>
        <v>0</v>
      </c>
      <c r="G11" s="151"/>
      <c r="H11" s="23"/>
      <c r="I11" s="20"/>
      <c r="J11" s="20"/>
      <c r="K11" s="21"/>
      <c r="L11" s="21"/>
      <c r="M11" s="63">
        <f>K11+L11</f>
        <v>0</v>
      </c>
    </row>
    <row r="12" spans="1:20" ht="16.899999999999999" customHeight="1" thickBot="1" x14ac:dyDescent="0.3">
      <c r="A12" s="65"/>
      <c r="B12" s="66"/>
      <c r="C12" s="67" t="s">
        <v>24</v>
      </c>
      <c r="D12" s="68">
        <f t="shared" ref="D12:F12" si="0">SUM(D7:D11)</f>
        <v>0</v>
      </c>
      <c r="E12" s="68">
        <f t="shared" si="0"/>
        <v>0</v>
      </c>
      <c r="F12" s="69">
        <f t="shared" si="0"/>
        <v>0</v>
      </c>
      <c r="G12" s="151"/>
      <c r="H12" s="65"/>
      <c r="I12" s="66"/>
      <c r="J12" s="67" t="s">
        <v>24</v>
      </c>
      <c r="K12" s="68">
        <f t="shared" ref="K12:M12" si="1">SUM(K7:K11)</f>
        <v>0</v>
      </c>
      <c r="L12" s="68">
        <f t="shared" si="1"/>
        <v>0</v>
      </c>
      <c r="M12" s="69">
        <f t="shared" si="1"/>
        <v>0</v>
      </c>
    </row>
    <row r="13" spans="1:20" ht="33.4" customHeight="1" thickBot="1" x14ac:dyDescent="0.3">
      <c r="A13" s="156" t="s">
        <v>25</v>
      </c>
      <c r="B13" s="42"/>
      <c r="C13" s="42"/>
      <c r="D13" s="42"/>
      <c r="E13" s="42"/>
      <c r="F13" s="147"/>
      <c r="G13" s="149"/>
      <c r="H13" s="156" t="s">
        <v>25</v>
      </c>
      <c r="I13" s="42"/>
      <c r="J13" s="42"/>
      <c r="K13" s="42"/>
      <c r="L13" s="42"/>
      <c r="M13" s="147"/>
      <c r="N13" s="55"/>
      <c r="O13" s="55"/>
      <c r="P13" s="55"/>
      <c r="Q13" s="70"/>
    </row>
    <row r="14" spans="1:20" x14ac:dyDescent="0.25">
      <c r="A14" s="71" t="s">
        <v>21</v>
      </c>
      <c r="B14" s="72" t="s">
        <v>22</v>
      </c>
      <c r="C14" s="73" t="s">
        <v>62</v>
      </c>
      <c r="D14" s="58" t="s">
        <v>82</v>
      </c>
      <c r="E14" s="59" t="s">
        <v>83</v>
      </c>
      <c r="F14" s="146" t="s">
        <v>115</v>
      </c>
      <c r="G14" s="152"/>
      <c r="H14" s="71" t="s">
        <v>21</v>
      </c>
      <c r="I14" s="72" t="s">
        <v>22</v>
      </c>
      <c r="J14" s="73" t="s">
        <v>62</v>
      </c>
      <c r="K14" s="58" t="s">
        <v>82</v>
      </c>
      <c r="L14" s="59" t="s">
        <v>83</v>
      </c>
      <c r="M14" s="146" t="s">
        <v>116</v>
      </c>
    </row>
    <row r="15" spans="1:20" x14ac:dyDescent="0.25">
      <c r="A15" s="24"/>
      <c r="B15" s="39"/>
      <c r="C15" s="451"/>
      <c r="D15" s="21"/>
      <c r="E15" s="21"/>
      <c r="F15" s="63">
        <f>D15+E15</f>
        <v>0</v>
      </c>
      <c r="G15" s="151"/>
      <c r="H15" s="24"/>
      <c r="I15" s="39"/>
      <c r="J15" s="451"/>
      <c r="K15" s="21"/>
      <c r="L15" s="21"/>
      <c r="M15" s="63">
        <f>K15+L15</f>
        <v>0</v>
      </c>
    </row>
    <row r="16" spans="1:20" x14ac:dyDescent="0.25">
      <c r="A16" s="24"/>
      <c r="B16" s="39"/>
      <c r="C16" s="451"/>
      <c r="D16" s="21"/>
      <c r="E16" s="21"/>
      <c r="F16" s="63">
        <f>D16+E16</f>
        <v>0</v>
      </c>
      <c r="G16" s="151"/>
      <c r="H16" s="24"/>
      <c r="I16" s="39"/>
      <c r="J16" s="451"/>
      <c r="K16" s="21"/>
      <c r="L16" s="21"/>
      <c r="M16" s="63">
        <f>K16+L16</f>
        <v>0</v>
      </c>
    </row>
    <row r="17" spans="1:18" x14ac:dyDescent="0.25">
      <c r="A17" s="24"/>
      <c r="B17" s="39"/>
      <c r="C17" s="451"/>
      <c r="D17" s="21"/>
      <c r="E17" s="21"/>
      <c r="F17" s="63">
        <f>D17+E17</f>
        <v>0</v>
      </c>
      <c r="G17" s="151"/>
      <c r="H17" s="24"/>
      <c r="I17" s="39"/>
      <c r="J17" s="451"/>
      <c r="K17" s="21"/>
      <c r="L17" s="21"/>
      <c r="M17" s="63">
        <f>K17+L17</f>
        <v>0</v>
      </c>
    </row>
    <row r="18" spans="1:18" x14ac:dyDescent="0.25">
      <c r="A18" s="24"/>
      <c r="B18" s="39"/>
      <c r="C18" s="451"/>
      <c r="D18" s="21"/>
      <c r="E18" s="21"/>
      <c r="F18" s="63">
        <f>D18+E18</f>
        <v>0</v>
      </c>
      <c r="G18" s="151"/>
      <c r="H18" s="24"/>
      <c r="I18" s="39"/>
      <c r="J18" s="451"/>
      <c r="K18" s="21"/>
      <c r="L18" s="21"/>
      <c r="M18" s="63">
        <f>K18+L18</f>
        <v>0</v>
      </c>
    </row>
    <row r="19" spans="1:18" x14ac:dyDescent="0.25">
      <c r="A19" s="24"/>
      <c r="B19" s="39"/>
      <c r="C19" s="451"/>
      <c r="D19" s="21"/>
      <c r="E19" s="21"/>
      <c r="F19" s="63">
        <f>D19+E19</f>
        <v>0</v>
      </c>
      <c r="G19" s="151"/>
      <c r="H19" s="24"/>
      <c r="I19" s="39"/>
      <c r="J19" s="451"/>
      <c r="K19" s="21"/>
      <c r="L19" s="21"/>
      <c r="M19" s="63">
        <f>K19+L19</f>
        <v>0</v>
      </c>
    </row>
    <row r="20" spans="1:18" x14ac:dyDescent="0.25">
      <c r="A20" s="157"/>
      <c r="B20" s="158"/>
      <c r="C20" s="159" t="s">
        <v>26</v>
      </c>
      <c r="D20" s="62">
        <f t="shared" ref="D20:F20" si="2">SUM(D15:D19)</f>
        <v>0</v>
      </c>
      <c r="E20" s="62">
        <f t="shared" si="2"/>
        <v>0</v>
      </c>
      <c r="F20" s="63">
        <f t="shared" si="2"/>
        <v>0</v>
      </c>
      <c r="G20" s="151"/>
      <c r="H20" s="157"/>
      <c r="I20" s="158"/>
      <c r="J20" s="159" t="s">
        <v>26</v>
      </c>
      <c r="K20" s="62">
        <f t="shared" ref="K20:M20" si="3">SUM(K15:K19)</f>
        <v>0</v>
      </c>
      <c r="L20" s="62">
        <f t="shared" si="3"/>
        <v>0</v>
      </c>
      <c r="M20" s="63">
        <f t="shared" si="3"/>
        <v>0</v>
      </c>
    </row>
    <row r="21" spans="1:18" ht="16.5" thickBot="1" x14ac:dyDescent="0.3">
      <c r="A21" s="190"/>
      <c r="B21" s="191"/>
      <c r="C21" s="191"/>
      <c r="D21" s="192" t="s">
        <v>124</v>
      </c>
      <c r="E21" s="193"/>
      <c r="F21" s="316">
        <f>F12-F20</f>
        <v>0</v>
      </c>
      <c r="G21" s="153"/>
      <c r="H21" s="190"/>
      <c r="I21" s="191"/>
      <c r="J21" s="191"/>
      <c r="K21" s="192" t="s">
        <v>27</v>
      </c>
      <c r="L21" s="193"/>
      <c r="M21" s="316">
        <f>M12-M20</f>
        <v>0</v>
      </c>
      <c r="N21" s="70"/>
      <c r="O21" s="70"/>
      <c r="P21" s="70"/>
      <c r="Q21" s="70"/>
    </row>
    <row r="22" spans="1:18" ht="16.5" thickBot="1" x14ac:dyDescent="0.3">
      <c r="A22" s="500" t="s">
        <v>146</v>
      </c>
      <c r="B22" s="500"/>
      <c r="C22" s="500"/>
      <c r="D22" s="500"/>
      <c r="E22" s="500"/>
      <c r="F22" s="500"/>
      <c r="G22" s="78"/>
      <c r="H22" s="500" t="s">
        <v>146</v>
      </c>
      <c r="I22" s="500"/>
      <c r="J22" s="500"/>
      <c r="K22" s="500"/>
      <c r="L22" s="500"/>
      <c r="M22" s="500"/>
      <c r="N22" s="78"/>
      <c r="O22" s="78"/>
      <c r="P22" s="78"/>
      <c r="Q22" s="78"/>
      <c r="R22" s="78"/>
    </row>
    <row r="23" spans="1:18" x14ac:dyDescent="0.25">
      <c r="A23" s="79" t="s">
        <v>154</v>
      </c>
      <c r="B23" s="43"/>
      <c r="C23" s="43"/>
      <c r="D23" s="43"/>
      <c r="E23" s="80"/>
      <c r="F23" s="1" t="s">
        <v>92</v>
      </c>
      <c r="G23" s="78"/>
      <c r="H23" s="79" t="s">
        <v>154</v>
      </c>
      <c r="I23" s="43"/>
      <c r="J23" s="43"/>
      <c r="K23" s="43"/>
      <c r="L23" s="80"/>
      <c r="M23" s="1" t="s">
        <v>92</v>
      </c>
      <c r="N23" s="78"/>
      <c r="O23" s="78"/>
      <c r="P23" s="78"/>
      <c r="Q23" s="78"/>
      <c r="R23" s="78"/>
    </row>
    <row r="24" spans="1:18" x14ac:dyDescent="0.25">
      <c r="A24" s="183" t="s">
        <v>62</v>
      </c>
      <c r="B24" s="184" t="s">
        <v>33</v>
      </c>
      <c r="C24" s="184" t="s">
        <v>0</v>
      </c>
      <c r="D24" s="184" t="s">
        <v>1</v>
      </c>
      <c r="E24" s="185" t="s">
        <v>86</v>
      </c>
      <c r="F24" s="197" t="s">
        <v>93</v>
      </c>
      <c r="G24" s="78"/>
      <c r="H24" s="183" t="s">
        <v>62</v>
      </c>
      <c r="I24" s="184" t="s">
        <v>33</v>
      </c>
      <c r="J24" s="184" t="s">
        <v>0</v>
      </c>
      <c r="K24" s="184" t="s">
        <v>1</v>
      </c>
      <c r="L24" s="185" t="s">
        <v>86</v>
      </c>
      <c r="M24" s="197" t="s">
        <v>93</v>
      </c>
      <c r="N24" s="78"/>
      <c r="O24" s="78"/>
      <c r="P24" s="78"/>
      <c r="Q24" s="78"/>
      <c r="R24" s="78"/>
    </row>
    <row r="25" spans="1:18" x14ac:dyDescent="0.25">
      <c r="A25" s="329" t="str">
        <f>IF(B31="","Projected Reduction",IF(B31&lt;0,"Projected Reduction",IF(B31&gt;=0,"Not eligible for this exception","Projected Reduction")))</f>
        <v>Projected Reduction</v>
      </c>
      <c r="B25" s="323">
        <v>0</v>
      </c>
      <c r="C25" s="323">
        <v>0</v>
      </c>
      <c r="D25" s="323">
        <v>0</v>
      </c>
      <c r="E25" s="324">
        <v>0</v>
      </c>
      <c r="F25" s="197" t="s">
        <v>94</v>
      </c>
      <c r="G25" s="78"/>
      <c r="H25" s="329" t="str">
        <f>IF(I31="","Allowed Reduction",IF(I31&lt;0,"Allowed Reduction",IF(I31&gt;=0,"Not eligible for this exception","Allowed Reduction")))</f>
        <v>Allowed Reduction</v>
      </c>
      <c r="I25" s="323">
        <v>0</v>
      </c>
      <c r="J25" s="323">
        <v>0</v>
      </c>
      <c r="K25" s="323">
        <v>0</v>
      </c>
      <c r="L25" s="324">
        <v>0</v>
      </c>
      <c r="M25" s="197" t="s">
        <v>94</v>
      </c>
      <c r="N25" s="78"/>
      <c r="O25" s="78"/>
      <c r="P25" s="78"/>
      <c r="Q25" s="78"/>
      <c r="R25" s="78"/>
    </row>
    <row r="26" spans="1:18" ht="16.5" thickBot="1" x14ac:dyDescent="0.3">
      <c r="A26" s="501" t="s">
        <v>146</v>
      </c>
      <c r="B26" s="501"/>
      <c r="C26" s="501"/>
      <c r="D26" s="501"/>
      <c r="E26" s="501"/>
      <c r="F26" s="197" t="s">
        <v>95</v>
      </c>
      <c r="G26" s="78"/>
      <c r="H26" s="501" t="s">
        <v>146</v>
      </c>
      <c r="I26" s="501"/>
      <c r="J26" s="501"/>
      <c r="K26" s="501"/>
      <c r="L26" s="501"/>
      <c r="M26" s="197" t="s">
        <v>95</v>
      </c>
      <c r="N26" s="78"/>
      <c r="O26" s="78"/>
      <c r="P26" s="78"/>
      <c r="Q26" s="78"/>
      <c r="R26" s="78"/>
    </row>
    <row r="27" spans="1:18" ht="24" customHeight="1" x14ac:dyDescent="0.25">
      <c r="A27" s="79" t="s">
        <v>155</v>
      </c>
      <c r="B27" s="43"/>
      <c r="C27" s="43"/>
      <c r="D27" s="154"/>
      <c r="E27" s="81"/>
      <c r="F27" s="81"/>
      <c r="H27" s="79" t="s">
        <v>155</v>
      </c>
      <c r="I27" s="43"/>
      <c r="J27" s="43"/>
      <c r="K27" s="154"/>
      <c r="L27" s="81"/>
      <c r="M27" s="81"/>
      <c r="N27" s="83"/>
      <c r="O27" s="83"/>
      <c r="P27" s="83"/>
    </row>
    <row r="28" spans="1:18" x14ac:dyDescent="0.25">
      <c r="A28" s="84" t="s">
        <v>62</v>
      </c>
      <c r="B28" s="85" t="s">
        <v>63</v>
      </c>
      <c r="C28" s="86"/>
      <c r="D28" s="194"/>
      <c r="E28" s="86"/>
      <c r="F28" s="86"/>
      <c r="H28" s="84" t="s">
        <v>62</v>
      </c>
      <c r="I28" s="85" t="s">
        <v>63</v>
      </c>
      <c r="J28" s="86"/>
      <c r="K28" s="194"/>
      <c r="L28" s="86"/>
      <c r="M28" s="86"/>
      <c r="N28" s="87"/>
      <c r="O28" s="83"/>
      <c r="P28" s="83"/>
    </row>
    <row r="29" spans="1:18" x14ac:dyDescent="0.25">
      <c r="A29" s="88" t="s">
        <v>217</v>
      </c>
      <c r="B29" s="394" t="str">
        <f>IF('8. 21-22 Amounts'!B1="","",'8. 21-22 Amounts'!B1)</f>
        <v/>
      </c>
      <c r="C29" s="86"/>
      <c r="D29" s="194"/>
      <c r="E29" s="86"/>
      <c r="F29" s="86"/>
      <c r="H29" s="88" t="s">
        <v>218</v>
      </c>
      <c r="I29" s="394" t="str">
        <f>IF('8. 21-22 Amounts'!I1="","",'8. 21-22 Amounts'!I1)</f>
        <v/>
      </c>
      <c r="J29" s="86"/>
      <c r="K29" s="194"/>
      <c r="L29" s="86"/>
      <c r="M29" s="86"/>
      <c r="N29" s="87"/>
      <c r="O29" s="87"/>
      <c r="P29" s="83"/>
    </row>
    <row r="30" spans="1:18" x14ac:dyDescent="0.25">
      <c r="A30" s="89" t="s">
        <v>232</v>
      </c>
      <c r="B30" s="394" t="str">
        <f>IF('5. 20-21 Amounts'!B1="","",'5. 20-21 Amounts'!B1)</f>
        <v/>
      </c>
      <c r="C30" s="87"/>
      <c r="D30" s="195"/>
      <c r="E30" s="87"/>
      <c r="F30" s="86"/>
      <c r="G30" s="86"/>
      <c r="H30" s="89" t="s">
        <v>232</v>
      </c>
      <c r="I30" s="394" t="str">
        <f>IF('4. Multi-Year MOE Summary'!$C$8="","",'4. Multi-Year MOE Summary'!$C$8)</f>
        <v/>
      </c>
      <c r="J30" s="87"/>
      <c r="K30" s="195"/>
      <c r="L30" s="87"/>
      <c r="M30" s="86"/>
      <c r="N30" s="87"/>
      <c r="O30" s="87"/>
      <c r="P30" s="83"/>
    </row>
    <row r="31" spans="1:18" x14ac:dyDescent="0.25">
      <c r="A31" s="89" t="s">
        <v>65</v>
      </c>
      <c r="B31" s="90" t="str">
        <f>IF(B29="","",B29-B30)</f>
        <v/>
      </c>
      <c r="C31" s="86" t="str">
        <f>IF(B31="","",IF(B31&gt;=0,"Not eligible for this exception",""))</f>
        <v/>
      </c>
      <c r="D31" s="194"/>
      <c r="E31" s="86"/>
      <c r="F31" s="86"/>
      <c r="G31" s="91"/>
      <c r="H31" s="89" t="s">
        <v>65</v>
      </c>
      <c r="I31" s="90" t="str">
        <f>IF(I29="","",I29-I30)</f>
        <v/>
      </c>
      <c r="J31" s="86" t="str">
        <f>IF(I31="","",IF(I31&gt;=0,"Not eligible for this exception",""))</f>
        <v/>
      </c>
      <c r="K31" s="194"/>
      <c r="L31" s="86"/>
      <c r="M31" s="86"/>
      <c r="N31" s="93"/>
      <c r="O31" s="93"/>
      <c r="P31" s="83"/>
    </row>
    <row r="32" spans="1:18" x14ac:dyDescent="0.25">
      <c r="A32" s="94" t="s">
        <v>66</v>
      </c>
      <c r="B32" s="95" t="str">
        <f>IF(B31&lt;=0,ABS(B31/B30),"")</f>
        <v/>
      </c>
      <c r="C32" s="96"/>
      <c r="D32" s="196"/>
      <c r="E32" s="96"/>
      <c r="F32" s="78"/>
      <c r="G32" s="78"/>
      <c r="H32" s="94" t="s">
        <v>66</v>
      </c>
      <c r="I32" s="95" t="str">
        <f>IF(I31&lt;=0,ABS(I31/I30),"")</f>
        <v/>
      </c>
      <c r="J32" s="96"/>
      <c r="K32" s="196"/>
      <c r="L32" s="96"/>
      <c r="M32" s="78"/>
      <c r="N32" s="97"/>
      <c r="O32" s="97"/>
      <c r="P32" s="83"/>
    </row>
    <row r="33" spans="1:29" ht="31.15" customHeight="1" x14ac:dyDescent="0.25">
      <c r="A33" s="183" t="s">
        <v>62</v>
      </c>
      <c r="B33" s="184" t="s">
        <v>33</v>
      </c>
      <c r="C33" s="184" t="s">
        <v>0</v>
      </c>
      <c r="D33" s="78"/>
      <c r="E33" s="52"/>
      <c r="F33" s="52"/>
      <c r="G33" s="78"/>
      <c r="H33" s="183" t="s">
        <v>62</v>
      </c>
      <c r="I33" s="184" t="s">
        <v>33</v>
      </c>
      <c r="J33" s="184" t="s">
        <v>0</v>
      </c>
      <c r="K33" s="78"/>
      <c r="L33" s="52"/>
      <c r="M33" s="52"/>
      <c r="N33" s="83"/>
    </row>
    <row r="34" spans="1:29" x14ac:dyDescent="0.25">
      <c r="A34" s="186" t="s">
        <v>233</v>
      </c>
      <c r="B34" s="100" t="str">
        <f>IF(B31&gt;=0,"",IF('3. Getting Started'!$B$7="No","",'5. 20-21 Amounts'!D30))</f>
        <v/>
      </c>
      <c r="C34" s="100" t="str">
        <f>IF(B31&gt;=0,"",IF('3. Getting Started'!$B$7="No","",'5. 20-21 Amounts'!F30))</f>
        <v/>
      </c>
      <c r="D34" s="101"/>
      <c r="E34" s="55"/>
      <c r="F34" s="55"/>
      <c r="G34" s="52"/>
      <c r="H34" s="186" t="s">
        <v>234</v>
      </c>
      <c r="I34" s="100" t="str">
        <f>IF(I31&gt;=0,"",IF('3. Getting Started'!$B$7="No","",'4. Multi-Year MOE Summary'!$D$8))</f>
        <v/>
      </c>
      <c r="J34" s="100" t="str">
        <f>IF(I31&gt;=0,"",IF('3. Getting Started'!$B$7="No","",'4. Multi-Year MOE Summary'!$F$8))</f>
        <v/>
      </c>
      <c r="K34" s="101"/>
      <c r="L34" s="55"/>
      <c r="M34" s="55"/>
      <c r="N34" s="83"/>
    </row>
    <row r="35" spans="1:29" x14ac:dyDescent="0.25">
      <c r="A35" s="329" t="s">
        <v>125</v>
      </c>
      <c r="B35" s="322">
        <f>IF(B31&gt;=0,0,IF('3. Getting Started'!$B$7="No",0,B32*B34))</f>
        <v>0</v>
      </c>
      <c r="C35" s="322">
        <f>IF(B31&gt;=0,0,IF('3. Getting Started'!$B$7="No",0,B32*C34))</f>
        <v>0</v>
      </c>
      <c r="D35" s="102"/>
      <c r="E35" s="82"/>
      <c r="F35" s="82"/>
      <c r="G35" s="81"/>
      <c r="H35" s="329" t="s">
        <v>67</v>
      </c>
      <c r="I35" s="322">
        <f>IF(I31&gt;=0,0,IF('3. Getting Started'!$B$7="No",0,I32*I34))</f>
        <v>0</v>
      </c>
      <c r="J35" s="322">
        <f>IF(I31&gt;=0,0,IF('3. Getting Started'!$B$7="No",0,I32*J34))</f>
        <v>0</v>
      </c>
      <c r="K35" s="102"/>
      <c r="L35" s="82"/>
      <c r="M35" s="82"/>
      <c r="N35" s="83"/>
    </row>
    <row r="36" spans="1:29" ht="16.5" thickBot="1" x14ac:dyDescent="0.3">
      <c r="A36" s="499" t="s">
        <v>146</v>
      </c>
      <c r="B36" s="499"/>
      <c r="C36" s="499"/>
      <c r="D36" s="86"/>
      <c r="E36" s="86"/>
      <c r="F36" s="86"/>
      <c r="G36" s="103"/>
      <c r="H36" s="499" t="s">
        <v>146</v>
      </c>
      <c r="I36" s="499"/>
      <c r="J36" s="499"/>
      <c r="K36" s="86"/>
      <c r="L36" s="86"/>
      <c r="M36" s="86"/>
    </row>
    <row r="37" spans="1:29" x14ac:dyDescent="0.25">
      <c r="A37" s="79" t="s">
        <v>156</v>
      </c>
      <c r="B37" s="105"/>
      <c r="C37" s="106"/>
      <c r="D37" s="107"/>
      <c r="E37" s="91"/>
      <c r="F37" s="91"/>
      <c r="G37" s="103"/>
      <c r="H37" s="79" t="s">
        <v>156</v>
      </c>
      <c r="I37" s="105"/>
      <c r="J37" s="106"/>
      <c r="K37" s="107"/>
      <c r="L37" s="91"/>
      <c r="M37" s="91"/>
      <c r="N37" s="504"/>
      <c r="O37" s="504"/>
      <c r="P37" s="504"/>
      <c r="Q37" s="504"/>
      <c r="R37" s="504"/>
      <c r="S37" s="108"/>
      <c r="T37" s="504"/>
      <c r="U37" s="504"/>
      <c r="V37" s="504"/>
      <c r="W37" s="504"/>
      <c r="X37" s="504"/>
      <c r="Y37" s="504"/>
      <c r="Z37" s="109"/>
      <c r="AA37" s="109"/>
    </row>
    <row r="38" spans="1:29" x14ac:dyDescent="0.25">
      <c r="A38" s="110" t="s">
        <v>158</v>
      </c>
      <c r="B38" s="52"/>
      <c r="C38" s="114"/>
      <c r="D38" s="76"/>
      <c r="E38" s="78"/>
      <c r="F38" s="78"/>
      <c r="G38" s="103"/>
      <c r="H38" s="110" t="s">
        <v>158</v>
      </c>
      <c r="I38" s="52"/>
      <c r="J38" s="114"/>
      <c r="K38" s="76"/>
      <c r="L38" s="78"/>
      <c r="M38" s="78"/>
      <c r="N38" s="504"/>
      <c r="O38" s="504"/>
      <c r="P38" s="504"/>
      <c r="Q38" s="504"/>
      <c r="R38" s="504"/>
      <c r="S38" s="504"/>
      <c r="T38" s="504"/>
      <c r="U38" s="504"/>
      <c r="V38" s="504"/>
      <c r="W38" s="504"/>
      <c r="X38" s="504"/>
      <c r="Y38" s="504"/>
      <c r="Z38" s="109"/>
      <c r="AA38" s="109"/>
    </row>
    <row r="39" spans="1:29" ht="33" customHeight="1" x14ac:dyDescent="0.25">
      <c r="A39" s="160" t="s">
        <v>157</v>
      </c>
      <c r="B39" s="52"/>
      <c r="C39" s="111"/>
      <c r="D39" s="76"/>
      <c r="E39" s="78"/>
      <c r="F39" s="78"/>
      <c r="G39" s="103"/>
      <c r="H39" s="160" t="s">
        <v>157</v>
      </c>
      <c r="I39" s="52"/>
      <c r="J39" s="111"/>
      <c r="K39" s="76"/>
      <c r="L39" s="78"/>
      <c r="M39" s="78"/>
      <c r="N39" s="108"/>
      <c r="O39" s="108"/>
      <c r="P39" s="108"/>
      <c r="Q39" s="108"/>
      <c r="R39" s="108"/>
      <c r="S39" s="108"/>
      <c r="T39" s="108"/>
      <c r="U39" s="108"/>
      <c r="V39" s="108"/>
      <c r="W39" s="108"/>
      <c r="X39" s="108"/>
      <c r="Y39" s="109"/>
      <c r="Z39" s="109"/>
    </row>
    <row r="40" spans="1:29" x14ac:dyDescent="0.25">
      <c r="A40" s="161" t="s">
        <v>61</v>
      </c>
      <c r="B40" s="112" t="s">
        <v>28</v>
      </c>
      <c r="C40" s="162" t="s">
        <v>117</v>
      </c>
      <c r="D40" s="82"/>
      <c r="E40" s="103"/>
      <c r="F40" s="103"/>
      <c r="G40" s="104"/>
      <c r="H40" s="161" t="s">
        <v>61</v>
      </c>
      <c r="I40" s="112" t="s">
        <v>28</v>
      </c>
      <c r="J40" s="162" t="s">
        <v>120</v>
      </c>
      <c r="K40" s="82"/>
      <c r="L40" s="103"/>
      <c r="M40" s="103"/>
      <c r="N40" s="77"/>
      <c r="O40" s="77"/>
      <c r="P40" s="77"/>
      <c r="Q40" s="77"/>
      <c r="R40" s="77"/>
      <c r="S40" s="77"/>
      <c r="T40" s="77"/>
      <c r="U40" s="77"/>
      <c r="V40" s="77"/>
      <c r="W40" s="77"/>
      <c r="X40" s="77"/>
      <c r="Y40" s="109"/>
      <c r="Z40" s="109"/>
    </row>
    <row r="41" spans="1:29" x14ac:dyDescent="0.25">
      <c r="A41" s="163"/>
      <c r="B41" s="127"/>
      <c r="C41" s="164"/>
      <c r="D41" s="103"/>
      <c r="E41" s="103"/>
      <c r="F41" s="103"/>
      <c r="G41" s="104"/>
      <c r="H41" s="163"/>
      <c r="I41" s="127"/>
      <c r="J41" s="164"/>
      <c r="K41" s="103"/>
      <c r="L41" s="103"/>
      <c r="M41" s="103"/>
      <c r="N41" s="77"/>
      <c r="O41" s="77"/>
      <c r="P41" s="77"/>
      <c r="Q41" s="77"/>
      <c r="R41" s="77"/>
      <c r="S41" s="77"/>
      <c r="T41" s="77"/>
      <c r="U41" s="77"/>
      <c r="V41" s="77"/>
      <c r="W41" s="77"/>
      <c r="X41" s="77"/>
      <c r="Y41" s="109"/>
      <c r="Z41" s="109"/>
    </row>
    <row r="42" spans="1:29" x14ac:dyDescent="0.25">
      <c r="A42" s="163"/>
      <c r="B42" s="127"/>
      <c r="C42" s="164"/>
      <c r="D42" s="103"/>
      <c r="E42" s="52"/>
      <c r="F42" s="52"/>
      <c r="G42" s="52"/>
      <c r="H42" s="163"/>
      <c r="I42" s="127"/>
      <c r="J42" s="164"/>
      <c r="K42" s="103"/>
      <c r="L42" s="52"/>
      <c r="M42" s="52"/>
      <c r="N42" s="77"/>
      <c r="O42" s="77"/>
      <c r="P42" s="77"/>
      <c r="Q42" s="77"/>
      <c r="R42" s="77"/>
      <c r="S42" s="77"/>
      <c r="T42" s="77"/>
      <c r="U42" s="77"/>
      <c r="V42" s="77"/>
      <c r="W42" s="77"/>
      <c r="X42" s="77"/>
      <c r="Y42" s="109"/>
      <c r="Z42" s="109"/>
    </row>
    <row r="43" spans="1:29" x14ac:dyDescent="0.25">
      <c r="A43" s="163"/>
      <c r="B43" s="127"/>
      <c r="C43" s="164"/>
      <c r="D43" s="103"/>
      <c r="E43" s="52"/>
      <c r="F43" s="52"/>
      <c r="G43" s="52"/>
      <c r="H43" s="163"/>
      <c r="I43" s="127"/>
      <c r="J43" s="164"/>
      <c r="K43" s="103"/>
      <c r="L43" s="52"/>
      <c r="M43" s="52"/>
      <c r="N43" s="77"/>
      <c r="O43" s="77"/>
      <c r="P43" s="77"/>
      <c r="Q43" s="77"/>
      <c r="R43" s="77"/>
      <c r="S43" s="77"/>
      <c r="T43" s="77"/>
      <c r="U43" s="77"/>
      <c r="V43" s="77"/>
      <c r="W43" s="77"/>
      <c r="X43" s="77"/>
      <c r="Y43" s="109"/>
      <c r="Z43" s="109"/>
    </row>
    <row r="44" spans="1:29" x14ac:dyDescent="0.25">
      <c r="A44" s="163"/>
      <c r="B44" s="127"/>
      <c r="C44" s="164"/>
      <c r="D44" s="103"/>
      <c r="E44" s="81"/>
      <c r="F44" s="81"/>
      <c r="G44" s="81"/>
      <c r="H44" s="163"/>
      <c r="I44" s="127"/>
      <c r="J44" s="164"/>
      <c r="K44" s="103"/>
      <c r="L44" s="81"/>
      <c r="M44" s="81"/>
      <c r="N44" s="77"/>
      <c r="O44" s="77"/>
      <c r="P44" s="77"/>
      <c r="Q44" s="77"/>
      <c r="R44" s="77"/>
      <c r="S44" s="77"/>
      <c r="T44" s="77"/>
      <c r="U44" s="77"/>
      <c r="V44" s="77"/>
      <c r="W44" s="77"/>
      <c r="X44" s="77"/>
      <c r="Y44" s="109"/>
      <c r="Z44" s="109"/>
    </row>
    <row r="45" spans="1:29" x14ac:dyDescent="0.25">
      <c r="A45" s="163"/>
      <c r="B45" s="127"/>
      <c r="C45" s="164"/>
      <c r="D45" s="103"/>
      <c r="E45" s="83"/>
      <c r="F45" s="78"/>
      <c r="H45" s="163"/>
      <c r="I45" s="127"/>
      <c r="J45" s="164"/>
      <c r="K45" s="103"/>
      <c r="L45" s="83"/>
      <c r="M45" s="78"/>
      <c r="N45" s="77"/>
      <c r="O45" s="77"/>
      <c r="P45" s="77"/>
      <c r="Q45" s="77"/>
      <c r="R45" s="77"/>
      <c r="S45" s="77"/>
      <c r="T45" s="77"/>
      <c r="U45" s="77"/>
      <c r="V45" s="77"/>
      <c r="W45" s="77"/>
      <c r="X45" s="77"/>
      <c r="Y45" s="109"/>
      <c r="Z45" s="109"/>
    </row>
    <row r="46" spans="1:29" ht="16.5" thickBot="1" x14ac:dyDescent="0.3">
      <c r="A46" s="166" t="s">
        <v>123</v>
      </c>
      <c r="B46" s="167"/>
      <c r="C46" s="346">
        <f>SUM(C41:C45)</f>
        <v>0</v>
      </c>
      <c r="D46" s="103"/>
      <c r="E46" s="55"/>
      <c r="F46" s="52"/>
      <c r="H46" s="166" t="s">
        <v>29</v>
      </c>
      <c r="I46" s="167"/>
      <c r="J46" s="346">
        <f>SUM(J41:J45)</f>
        <v>0</v>
      </c>
      <c r="K46" s="103"/>
      <c r="L46" s="55"/>
      <c r="M46" s="52"/>
      <c r="N46" s="108"/>
      <c r="O46" s="108"/>
      <c r="P46" s="108"/>
      <c r="Q46" s="108"/>
      <c r="R46" s="108"/>
      <c r="S46" s="108"/>
      <c r="T46" s="108"/>
      <c r="U46" s="108"/>
      <c r="V46" s="108"/>
      <c r="W46" s="108"/>
      <c r="X46" s="108"/>
      <c r="Y46" s="109"/>
      <c r="Z46" s="109"/>
    </row>
    <row r="47" spans="1:29" ht="16.5" thickBot="1" x14ac:dyDescent="0.3">
      <c r="A47" s="490" t="s">
        <v>146</v>
      </c>
      <c r="B47" s="490"/>
      <c r="C47" s="490"/>
      <c r="D47" s="52"/>
      <c r="E47" s="52"/>
      <c r="F47" s="52"/>
      <c r="G47" s="103"/>
      <c r="H47" s="490" t="s">
        <v>146</v>
      </c>
      <c r="I47" s="490"/>
      <c r="J47" s="490"/>
      <c r="K47" s="52"/>
      <c r="L47" s="52"/>
      <c r="M47" s="52"/>
      <c r="P47" s="504"/>
      <c r="Q47" s="504"/>
      <c r="R47" s="504"/>
      <c r="S47" s="504"/>
      <c r="T47" s="504"/>
      <c r="U47" s="504"/>
      <c r="V47" s="504"/>
      <c r="W47" s="504"/>
      <c r="X47" s="504"/>
      <c r="Y47" s="504"/>
      <c r="Z47" s="504"/>
      <c r="AA47" s="504"/>
      <c r="AB47" s="109"/>
      <c r="AC47" s="109"/>
    </row>
    <row r="48" spans="1:29" x14ac:dyDescent="0.25">
      <c r="A48" s="79" t="s">
        <v>160</v>
      </c>
      <c r="B48" s="80"/>
      <c r="C48" s="154"/>
      <c r="D48" s="81"/>
      <c r="E48" s="81"/>
      <c r="F48" s="81"/>
      <c r="G48" s="103"/>
      <c r="H48" s="79" t="s">
        <v>160</v>
      </c>
      <c r="I48" s="80"/>
      <c r="J48" s="154"/>
      <c r="K48" s="81"/>
      <c r="L48" s="81"/>
      <c r="M48" s="81"/>
      <c r="O48" s="77"/>
      <c r="P48" s="77"/>
      <c r="Q48" s="77"/>
      <c r="R48" s="77"/>
      <c r="S48" s="77"/>
      <c r="T48" s="77"/>
      <c r="U48" s="77"/>
      <c r="V48" s="77"/>
      <c r="W48" s="77"/>
      <c r="X48" s="77"/>
      <c r="Y48" s="77"/>
      <c r="Z48" s="77"/>
      <c r="AA48" s="109"/>
      <c r="AB48" s="109"/>
    </row>
    <row r="49" spans="1:24" ht="31.15" customHeight="1" x14ac:dyDescent="0.25">
      <c r="A49" s="51" t="s">
        <v>159</v>
      </c>
      <c r="B49" s="111"/>
      <c r="C49" s="154"/>
      <c r="D49" s="52"/>
      <c r="E49" s="55"/>
      <c r="F49" s="55"/>
      <c r="G49" s="103"/>
      <c r="H49" s="51" t="s">
        <v>159</v>
      </c>
      <c r="I49" s="111"/>
      <c r="J49" s="154"/>
      <c r="K49" s="52"/>
      <c r="L49" s="55"/>
      <c r="M49" s="55"/>
      <c r="N49" s="77"/>
      <c r="O49" s="77"/>
      <c r="P49" s="77"/>
      <c r="Q49" s="77"/>
      <c r="R49" s="77"/>
      <c r="S49" s="77"/>
      <c r="T49" s="77"/>
      <c r="U49" s="77"/>
      <c r="V49" s="77"/>
      <c r="W49" s="109"/>
      <c r="X49" s="109"/>
    </row>
    <row r="50" spans="1:24" x14ac:dyDescent="0.25">
      <c r="A50" s="115" t="s">
        <v>31</v>
      </c>
      <c r="B50" s="168" t="s">
        <v>118</v>
      </c>
      <c r="C50" s="82"/>
      <c r="D50" s="82"/>
      <c r="E50" s="103"/>
      <c r="F50" s="77"/>
      <c r="H50" s="115" t="s">
        <v>31</v>
      </c>
      <c r="I50" s="168" t="s">
        <v>30</v>
      </c>
      <c r="J50" s="82"/>
      <c r="K50" s="82"/>
      <c r="L50" s="103"/>
      <c r="M50" s="77"/>
      <c r="N50" s="77"/>
      <c r="O50" s="77"/>
      <c r="P50" s="77"/>
      <c r="Q50" s="77"/>
      <c r="R50" s="77"/>
      <c r="S50" s="77"/>
      <c r="T50" s="77"/>
      <c r="U50" s="77"/>
      <c r="V50" s="77"/>
      <c r="W50" s="109"/>
      <c r="X50" s="109"/>
    </row>
    <row r="51" spans="1:24" ht="60" customHeight="1" x14ac:dyDescent="0.25">
      <c r="A51" s="189"/>
      <c r="B51" s="169"/>
      <c r="C51" s="103"/>
      <c r="D51" s="103"/>
      <c r="E51" s="103"/>
      <c r="F51" s="52"/>
      <c r="H51" s="189"/>
      <c r="I51" s="467"/>
      <c r="J51" s="103"/>
      <c r="K51" s="103"/>
      <c r="L51" s="103"/>
      <c r="M51" s="52"/>
      <c r="N51" s="77"/>
      <c r="O51" s="77"/>
      <c r="P51" s="77"/>
      <c r="Q51" s="77"/>
      <c r="R51" s="77"/>
      <c r="S51" s="77"/>
      <c r="T51" s="77"/>
      <c r="U51" s="77"/>
      <c r="V51" s="77"/>
      <c r="W51" s="109"/>
      <c r="X51" s="109"/>
    </row>
    <row r="52" spans="1:24" ht="60" customHeight="1" x14ac:dyDescent="0.25">
      <c r="A52" s="189"/>
      <c r="B52" s="169"/>
      <c r="C52" s="103"/>
      <c r="D52" s="103"/>
      <c r="E52" s="104"/>
      <c r="F52" s="104"/>
      <c r="G52" s="104"/>
      <c r="H52" s="189"/>
      <c r="I52" s="169"/>
      <c r="J52" s="103"/>
      <c r="K52" s="103"/>
      <c r="L52" s="104"/>
      <c r="M52" s="104"/>
      <c r="N52" s="77"/>
      <c r="O52" s="77"/>
      <c r="P52" s="77"/>
      <c r="Q52" s="77"/>
      <c r="R52" s="77"/>
      <c r="S52" s="77"/>
      <c r="T52" s="77"/>
      <c r="U52" s="77"/>
      <c r="V52" s="77"/>
      <c r="W52" s="109"/>
      <c r="X52" s="109"/>
    </row>
    <row r="53" spans="1:24" ht="60" customHeight="1" x14ac:dyDescent="0.25">
      <c r="A53" s="189"/>
      <c r="B53" s="169"/>
      <c r="C53" s="103"/>
      <c r="D53" s="103"/>
      <c r="E53" s="52"/>
      <c r="F53" s="52"/>
      <c r="G53" s="52"/>
      <c r="H53" s="189"/>
      <c r="I53" s="169"/>
      <c r="J53" s="103"/>
      <c r="K53" s="103"/>
      <c r="L53" s="52"/>
      <c r="M53" s="52"/>
    </row>
    <row r="54" spans="1:24" ht="60" customHeight="1" x14ac:dyDescent="0.25">
      <c r="A54" s="189"/>
      <c r="B54" s="169"/>
      <c r="C54" s="103"/>
      <c r="D54" s="103"/>
      <c r="E54" s="118"/>
      <c r="F54" s="118"/>
      <c r="G54" s="119"/>
      <c r="H54" s="189"/>
      <c r="I54" s="169"/>
      <c r="J54" s="103"/>
      <c r="K54" s="103"/>
      <c r="L54" s="118"/>
      <c r="M54" s="118"/>
    </row>
    <row r="55" spans="1:24" ht="60" customHeight="1" x14ac:dyDescent="0.25">
      <c r="A55" s="189"/>
      <c r="B55" s="169"/>
      <c r="C55" s="103"/>
      <c r="D55" s="103"/>
      <c r="E55" s="119"/>
      <c r="F55" s="119"/>
      <c r="G55" s="86"/>
      <c r="H55" s="189"/>
      <c r="I55" s="169"/>
      <c r="J55" s="103"/>
      <c r="K55" s="103"/>
      <c r="L55" s="119"/>
      <c r="M55" s="119"/>
    </row>
    <row r="56" spans="1:24" x14ac:dyDescent="0.25">
      <c r="A56" s="120" t="s">
        <v>123</v>
      </c>
      <c r="B56" s="343">
        <f>SUM(B51:B55)</f>
        <v>0</v>
      </c>
      <c r="C56" s="103"/>
      <c r="D56" s="103"/>
      <c r="E56" s="55"/>
      <c r="F56" s="83"/>
      <c r="G56" s="78"/>
      <c r="H56" s="120" t="s">
        <v>29</v>
      </c>
      <c r="I56" s="343">
        <f>SUM(I51:I55)</f>
        <v>0</v>
      </c>
      <c r="J56" s="103"/>
      <c r="K56" s="103"/>
      <c r="L56" s="55"/>
      <c r="M56" s="83"/>
    </row>
    <row r="57" spans="1:24" ht="16.5" thickBot="1" x14ac:dyDescent="0.3">
      <c r="A57" s="499" t="s">
        <v>146</v>
      </c>
      <c r="B57" s="499"/>
      <c r="D57" s="52"/>
      <c r="E57" s="52"/>
      <c r="F57" s="52"/>
      <c r="G57" s="103"/>
      <c r="H57" s="499" t="s">
        <v>146</v>
      </c>
      <c r="I57" s="499"/>
      <c r="K57" s="52"/>
      <c r="L57" s="52"/>
      <c r="M57" s="52"/>
    </row>
    <row r="58" spans="1:24" x14ac:dyDescent="0.25">
      <c r="A58" s="170" t="s">
        <v>162</v>
      </c>
      <c r="B58" s="106"/>
      <c r="C58" s="107"/>
      <c r="D58" s="91"/>
      <c r="E58" s="91"/>
      <c r="F58" s="103"/>
      <c r="G58" s="103"/>
      <c r="H58" s="170" t="s">
        <v>162</v>
      </c>
      <c r="I58" s="106"/>
      <c r="J58" s="107"/>
      <c r="K58" s="91"/>
      <c r="L58" s="91"/>
      <c r="M58" s="103"/>
    </row>
    <row r="59" spans="1:24" ht="28.9" customHeight="1" x14ac:dyDescent="0.25">
      <c r="A59" s="51" t="s">
        <v>161</v>
      </c>
      <c r="B59" s="121"/>
      <c r="C59" s="174"/>
      <c r="D59" s="92"/>
      <c r="E59" s="119"/>
      <c r="F59" s="103"/>
      <c r="G59" s="103"/>
      <c r="H59" s="51" t="s">
        <v>161</v>
      </c>
      <c r="I59" s="121"/>
      <c r="J59" s="174"/>
      <c r="K59" s="92"/>
      <c r="L59" s="119"/>
      <c r="M59" s="103"/>
    </row>
    <row r="60" spans="1:24" x14ac:dyDescent="0.25">
      <c r="A60" s="171" t="s">
        <v>61</v>
      </c>
      <c r="B60" s="172" t="s">
        <v>119</v>
      </c>
      <c r="C60" s="82"/>
      <c r="D60" s="103"/>
      <c r="E60" s="103"/>
      <c r="H60" s="171" t="s">
        <v>61</v>
      </c>
      <c r="I60" s="172" t="s">
        <v>84</v>
      </c>
      <c r="J60" s="82"/>
      <c r="K60" s="103"/>
      <c r="L60" s="103"/>
    </row>
    <row r="61" spans="1:24" x14ac:dyDescent="0.25">
      <c r="A61" s="163"/>
      <c r="B61" s="164"/>
      <c r="C61" s="103"/>
      <c r="D61" s="103"/>
      <c r="E61" s="103"/>
      <c r="H61" s="163"/>
      <c r="I61" s="164"/>
      <c r="J61" s="103"/>
      <c r="K61" s="103"/>
      <c r="L61" s="103"/>
    </row>
    <row r="62" spans="1:24" x14ac:dyDescent="0.25">
      <c r="A62" s="163"/>
      <c r="B62" s="164"/>
      <c r="C62" s="103"/>
      <c r="H62" s="163"/>
      <c r="I62" s="164"/>
      <c r="J62" s="103"/>
    </row>
    <row r="63" spans="1:24" x14ac:dyDescent="0.25">
      <c r="A63" s="163"/>
      <c r="B63" s="164"/>
      <c r="C63" s="103"/>
      <c r="H63" s="163"/>
      <c r="I63" s="164"/>
      <c r="J63" s="103"/>
    </row>
    <row r="64" spans="1:24" x14ac:dyDescent="0.25">
      <c r="A64" s="163"/>
      <c r="B64" s="164"/>
      <c r="C64" s="103"/>
      <c r="H64" s="163"/>
      <c r="I64" s="164"/>
      <c r="J64" s="103"/>
    </row>
    <row r="65" spans="1:13" x14ac:dyDescent="0.25">
      <c r="A65" s="163"/>
      <c r="B65" s="164"/>
      <c r="C65" s="103"/>
      <c r="H65" s="163"/>
      <c r="I65" s="164"/>
      <c r="J65" s="103"/>
    </row>
    <row r="66" spans="1:13" x14ac:dyDescent="0.25">
      <c r="A66" s="173" t="s">
        <v>123</v>
      </c>
      <c r="B66" s="318">
        <f>SUM(B61:B65)</f>
        <v>0</v>
      </c>
      <c r="C66" s="103"/>
      <c r="H66" s="173" t="s">
        <v>29</v>
      </c>
      <c r="I66" s="318">
        <f>SUM(I61:I65)</f>
        <v>0</v>
      </c>
      <c r="J66" s="103"/>
    </row>
    <row r="67" spans="1:13" ht="16.5" thickBot="1" x14ac:dyDescent="0.3">
      <c r="A67" s="493" t="s">
        <v>146</v>
      </c>
      <c r="B67" s="493"/>
      <c r="H67" s="493" t="s">
        <v>146</v>
      </c>
      <c r="I67" s="493"/>
    </row>
    <row r="68" spans="1:13" ht="30" customHeight="1" x14ac:dyDescent="0.25">
      <c r="A68" s="175" t="s">
        <v>76</v>
      </c>
      <c r="B68" s="176"/>
      <c r="C68" s="347"/>
      <c r="D68" s="179"/>
      <c r="H68" s="175" t="s">
        <v>76</v>
      </c>
      <c r="I68" s="176"/>
      <c r="J68" s="347"/>
      <c r="K68" s="179"/>
    </row>
    <row r="69" spans="1:13" x14ac:dyDescent="0.25">
      <c r="A69" s="177" t="s">
        <v>62</v>
      </c>
      <c r="B69" s="182" t="s">
        <v>122</v>
      </c>
      <c r="C69" s="411" t="s">
        <v>151</v>
      </c>
      <c r="H69" s="177" t="s">
        <v>62</v>
      </c>
      <c r="I69" s="182" t="s">
        <v>85</v>
      </c>
      <c r="J69" s="411" t="s">
        <v>151</v>
      </c>
    </row>
    <row r="70" spans="1:13" x14ac:dyDescent="0.25">
      <c r="A70" s="330" t="s">
        <v>122</v>
      </c>
      <c r="B70" s="344"/>
      <c r="C70" s="462" t="s">
        <v>152</v>
      </c>
      <c r="H70" s="330" t="s">
        <v>68</v>
      </c>
      <c r="I70" s="344"/>
      <c r="J70" s="462" t="s">
        <v>152</v>
      </c>
    </row>
    <row r="71" spans="1:13" ht="30" customHeight="1" x14ac:dyDescent="0.25">
      <c r="A71" s="473" t="s">
        <v>255</v>
      </c>
      <c r="B71" s="415"/>
      <c r="C71" s="415"/>
      <c r="D71" s="415"/>
      <c r="E71" s="415"/>
      <c r="F71" s="415"/>
      <c r="G71" s="415"/>
      <c r="H71" s="415"/>
      <c r="I71" s="415"/>
      <c r="J71" s="415"/>
      <c r="K71" s="415"/>
      <c r="L71" s="415"/>
      <c r="M71" s="415"/>
    </row>
    <row r="72" spans="1:13" s="423" customFormat="1" ht="12" x14ac:dyDescent="0.2">
      <c r="A72" s="417" t="s">
        <v>256</v>
      </c>
      <c r="B72" s="438"/>
      <c r="C72" s="438"/>
      <c r="D72" s="438"/>
      <c r="E72" s="438"/>
      <c r="F72" s="438"/>
      <c r="G72" s="438"/>
      <c r="H72" s="438"/>
      <c r="I72" s="438"/>
      <c r="J72" s="438"/>
      <c r="K72" s="438"/>
      <c r="L72" s="438"/>
      <c r="M72" s="438"/>
    </row>
    <row r="73" spans="1:13" x14ac:dyDescent="0.25">
      <c r="A73" s="491" t="s">
        <v>148</v>
      </c>
      <c r="B73" s="491"/>
      <c r="C73" s="491"/>
      <c r="D73" s="491"/>
      <c r="E73" s="491"/>
      <c r="F73" s="491"/>
      <c r="G73" s="491"/>
      <c r="H73" s="491"/>
      <c r="I73" s="491"/>
      <c r="J73" s="491"/>
      <c r="K73" s="491"/>
      <c r="L73" s="491"/>
      <c r="M73" s="491"/>
    </row>
  </sheetData>
  <sheetProtection algorithmName="SHA-512" hashValue="jGsnTF3azOj0MclJHy46CO7S5+Di/WuOE1NPXdC0fSJKjcd4wUspOcyVjR5WVMkBVOao9AgQTsKzezgCT5r/SA==" saltValue="47fSHH3d9BAX82+CGocS7w==" spinCount="100000" sheet="1" formatColumns="0" formatRows="0"/>
  <mergeCells count="27">
    <mergeCell ref="N37:R37"/>
    <mergeCell ref="T37:Y37"/>
    <mergeCell ref="N38:O38"/>
    <mergeCell ref="P38:Q38"/>
    <mergeCell ref="R38:S38"/>
    <mergeCell ref="T38:U38"/>
    <mergeCell ref="V38:W38"/>
    <mergeCell ref="X38:Y38"/>
    <mergeCell ref="Z47:AA47"/>
    <mergeCell ref="T47:U47"/>
    <mergeCell ref="P47:Q47"/>
    <mergeCell ref="R47:S47"/>
    <mergeCell ref="V47:W47"/>
    <mergeCell ref="X47:Y47"/>
    <mergeCell ref="A73:M73"/>
    <mergeCell ref="A67:B67"/>
    <mergeCell ref="H22:M22"/>
    <mergeCell ref="H26:L26"/>
    <mergeCell ref="H36:J36"/>
    <mergeCell ref="H47:J47"/>
    <mergeCell ref="H57:I57"/>
    <mergeCell ref="H67:I67"/>
    <mergeCell ref="A22:F22"/>
    <mergeCell ref="A26:E26"/>
    <mergeCell ref="A36:C36"/>
    <mergeCell ref="A47:C47"/>
    <mergeCell ref="A57:B57"/>
  </mergeCells>
  <conditionalFormatting sqref="A25">
    <cfRule type="containsText" dxfId="1671" priority="11" operator="containsText" text="Not eligible for this exception">
      <formula>NOT(ISERROR(SEARCH("Not eligible for this exception",A25)))</formula>
    </cfRule>
  </conditionalFormatting>
  <conditionalFormatting sqref="H25">
    <cfRule type="containsText" dxfId="1670" priority="10" operator="containsText" text="Not eligible for this exception">
      <formula>NOT(ISERROR(SEARCH("Not eligible for this exception",H25)))</formula>
    </cfRule>
  </conditionalFormatting>
  <conditionalFormatting sqref="B34:C35">
    <cfRule type="expression" dxfId="1669" priority="7">
      <formula>$B$31&gt;=0</formula>
    </cfRule>
  </conditionalFormatting>
  <conditionalFormatting sqref="I34:J35">
    <cfRule type="expression" dxfId="1668" priority="6">
      <formula>$I$31&gt;=0</formula>
    </cfRule>
  </conditionalFormatting>
  <conditionalFormatting sqref="B25:E25">
    <cfRule type="expression" dxfId="1667" priority="5">
      <formula>$B$31&gt;=0</formula>
    </cfRule>
  </conditionalFormatting>
  <conditionalFormatting sqref="I25:L25">
    <cfRule type="expression" dxfId="1666" priority="4">
      <formula>$I$31&gt;=0</formula>
    </cfRule>
  </conditionalFormatting>
  <hyperlinks>
    <hyperlink ref="C70" r:id="rId1" xr:uid="{00000000-0004-0000-0900-000000000000}"/>
    <hyperlink ref="J70" r:id="rId2" xr:uid="{00000000-0004-0000-0900-000001000000}"/>
    <hyperlink ref="A72" r:id="rId3" xr:uid="{00000000-0004-0000-0900-000002000000}"/>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extLst>
    <ext xmlns:x14="http://schemas.microsoft.com/office/spreadsheetml/2009/9/main" uri="{78C0D931-6437-407d-A8EE-F0AAD7539E65}">
      <x14:conditionalFormattings>
        <x14:conditionalFormatting xmlns:xm="http://schemas.microsoft.com/office/excel/2006/main">
          <x14:cfRule type="expression" priority="9" id="{90400A1B-EF48-4773-A1FA-968625785DF8}">
            <xm:f>'3. Getting Started'!$B$14="No"</xm:f>
            <x14:dxf>
              <fill>
                <patternFill>
                  <bgColor theme="1"/>
                </patternFill>
              </fill>
            </x14:dxf>
          </x14:cfRule>
          <xm:sqref>A60:B66</xm:sqref>
        </x14:conditionalFormatting>
        <x14:conditionalFormatting xmlns:xm="http://schemas.microsoft.com/office/excel/2006/main">
          <x14:cfRule type="expression" priority="8" id="{32AB0086-725A-46B0-9989-0E2413A6D60D}">
            <xm:f>'3. Getting Started'!$B$14="No"</xm:f>
            <x14:dxf>
              <fill>
                <patternFill>
                  <bgColor theme="1"/>
                </patternFill>
              </fill>
            </x14:dxf>
          </x14:cfRule>
          <xm:sqref>H60:I66</xm:sqref>
        </x14:conditionalFormatting>
        <x14:conditionalFormatting xmlns:xm="http://schemas.microsoft.com/office/excel/2006/main">
          <x14:cfRule type="expression" priority="3" id="{5C388EFD-D328-4388-A931-6C1D0183AAA5}">
            <xm:f>'3. Getting Started'!$B$7="Yes"</xm:f>
            <x14:dxf>
              <fill>
                <patternFill>
                  <bgColor theme="1"/>
                </patternFill>
              </fill>
            </x14:dxf>
          </x14:cfRule>
          <xm:sqref>B25:E25 I25:L25</xm:sqref>
        </x14:conditionalFormatting>
        <x14:conditionalFormatting xmlns:xm="http://schemas.microsoft.com/office/excel/2006/main">
          <x14:cfRule type="expression" priority="2" id="{C2B1D086-2B59-4A49-B33E-A535B3F134D0}">
            <xm:f>'3. Getting Started'!$B$6="No"</xm:f>
            <x14:dxf>
              <fill>
                <patternFill>
                  <bgColor theme="1"/>
                </patternFill>
              </fill>
            </x14:dxf>
          </x14:cfRule>
          <xm:sqref>B25 D25 B34:B35 K25 I34:I35 I25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Lists!$C$2:$C$5</xm:f>
          </x14:formula1>
          <xm:sqref>B41:B45 I41:I45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5"/>
    <pageSetUpPr autoPageBreaks="0"/>
  </sheetPr>
  <dimension ref="A1:M35"/>
  <sheetViews>
    <sheetView showGridLines="0" workbookViewId="0">
      <pane ySplit="4" topLeftCell="A5" activePane="bottomLeft" state="frozen"/>
      <selection pane="bottomLeft" activeCell="A5" sqref="A5"/>
    </sheetView>
  </sheetViews>
  <sheetFormatPr defaultColWidth="0" defaultRowHeight="15.75" zeroHeight="1" x14ac:dyDescent="0.25"/>
  <cols>
    <col min="1" max="1" width="34.5" style="3" bestFit="1" customWidth="1"/>
    <col min="2" max="3" width="11.25" style="3" customWidth="1"/>
    <col min="4" max="6" width="20.75" style="3" customWidth="1"/>
    <col min="7" max="7" width="4.75" style="3" customWidth="1"/>
    <col min="8" max="8" width="34.5" style="3" customWidth="1"/>
    <col min="9" max="10" width="11.25" style="3" customWidth="1"/>
    <col min="11" max="13" width="20.75" style="3" customWidth="1"/>
    <col min="14" max="16384" width="9.25" style="3" hidden="1"/>
  </cols>
  <sheetData>
    <row r="1" spans="1:13" ht="16.5" thickBot="1" x14ac:dyDescent="0.3">
      <c r="A1" s="360" t="s">
        <v>142</v>
      </c>
      <c r="B1" s="370"/>
      <c r="D1" s="452" t="s">
        <v>165</v>
      </c>
      <c r="E1" s="3" t="str">
        <f>IF('3. Getting Started'!$B2="","",'3. Getting Started'!$B2)</f>
        <v/>
      </c>
      <c r="G1" s="486" t="s">
        <v>146</v>
      </c>
      <c r="H1" s="360" t="s">
        <v>141</v>
      </c>
      <c r="I1" s="34"/>
      <c r="K1" s="452" t="s">
        <v>165</v>
      </c>
      <c r="L1" s="3" t="str">
        <f>IF('3. Getting Started'!$B2="","",'3. Getting Started'!$B2)</f>
        <v/>
      </c>
    </row>
    <row r="2" spans="1:13" s="4" customFormat="1" ht="37.9" customHeight="1" thickBot="1" x14ac:dyDescent="0.3">
      <c r="A2" s="356" t="s">
        <v>195</v>
      </c>
      <c r="B2" s="11"/>
      <c r="C2" s="11"/>
      <c r="D2" s="11"/>
      <c r="E2" s="11"/>
      <c r="F2" s="357"/>
      <c r="G2" s="486"/>
      <c r="H2" s="356" t="s">
        <v>196</v>
      </c>
      <c r="I2" s="11"/>
      <c r="J2" s="11"/>
      <c r="K2" s="11"/>
      <c r="L2" s="11"/>
      <c r="M2" s="357"/>
    </row>
    <row r="3" spans="1:13" s="4" customFormat="1" ht="24" customHeight="1" x14ac:dyDescent="0.25">
      <c r="A3" s="361"/>
      <c r="B3" s="6"/>
      <c r="C3" s="25"/>
      <c r="D3" s="12" t="s">
        <v>197</v>
      </c>
      <c r="E3" s="13"/>
      <c r="F3" s="363"/>
      <c r="G3" s="486"/>
      <c r="H3" s="371"/>
      <c r="I3" s="372"/>
      <c r="J3" s="372"/>
      <c r="K3" s="12" t="s">
        <v>198</v>
      </c>
      <c r="L3" s="13"/>
      <c r="M3" s="362"/>
    </row>
    <row r="4" spans="1:13" s="369" customFormat="1" ht="18.75" x14ac:dyDescent="0.3">
      <c r="A4" s="365" t="s">
        <v>3</v>
      </c>
      <c r="B4" s="366" t="s">
        <v>4</v>
      </c>
      <c r="C4" s="367" t="s">
        <v>131</v>
      </c>
      <c r="D4" s="368" t="s">
        <v>5</v>
      </c>
      <c r="E4" s="368" t="s">
        <v>6</v>
      </c>
      <c r="F4" s="368" t="s">
        <v>7</v>
      </c>
      <c r="G4" s="486"/>
      <c r="H4" s="365" t="s">
        <v>3</v>
      </c>
      <c r="I4" s="366" t="s">
        <v>4</v>
      </c>
      <c r="J4" s="367" t="s">
        <v>131</v>
      </c>
      <c r="K4" s="368" t="s">
        <v>5</v>
      </c>
      <c r="L4" s="368" t="s">
        <v>6</v>
      </c>
      <c r="M4" s="368" t="s">
        <v>7</v>
      </c>
    </row>
    <row r="5" spans="1:13" s="8" customFormat="1" x14ac:dyDescent="0.25">
      <c r="A5" s="33"/>
      <c r="B5" s="34"/>
      <c r="C5" s="353"/>
      <c r="D5" s="35"/>
      <c r="E5" s="35"/>
      <c r="F5" s="26">
        <f>SUM(D5:E5)</f>
        <v>0</v>
      </c>
      <c r="G5" s="486"/>
      <c r="H5" s="33"/>
      <c r="I5" s="34"/>
      <c r="J5" s="353"/>
      <c r="K5" s="35"/>
      <c r="L5" s="35"/>
      <c r="M5" s="26">
        <f>SUM(K5:L5)</f>
        <v>0</v>
      </c>
    </row>
    <row r="6" spans="1:13" s="8" customFormat="1" x14ac:dyDescent="0.25">
      <c r="A6" s="33"/>
      <c r="B6" s="34"/>
      <c r="C6" s="353"/>
      <c r="D6" s="35"/>
      <c r="E6" s="35"/>
      <c r="F6" s="26">
        <f t="shared" ref="F6:F29" si="0">SUM(D6:E6)</f>
        <v>0</v>
      </c>
      <c r="G6" s="486"/>
      <c r="H6" s="33"/>
      <c r="I6" s="34"/>
      <c r="J6" s="353"/>
      <c r="K6" s="35"/>
      <c r="L6" s="35"/>
      <c r="M6" s="26">
        <f t="shared" ref="M6:M29" si="1">SUM(K6:L6)</f>
        <v>0</v>
      </c>
    </row>
    <row r="7" spans="1:13" s="8" customFormat="1" x14ac:dyDescent="0.25">
      <c r="A7" s="33"/>
      <c r="B7" s="34"/>
      <c r="C7" s="353"/>
      <c r="D7" s="35"/>
      <c r="E7" s="35"/>
      <c r="F7" s="26">
        <f t="shared" si="0"/>
        <v>0</v>
      </c>
      <c r="G7" s="486"/>
      <c r="H7" s="33"/>
      <c r="I7" s="34"/>
      <c r="J7" s="353"/>
      <c r="K7" s="35"/>
      <c r="L7" s="35"/>
      <c r="M7" s="26">
        <f t="shared" si="1"/>
        <v>0</v>
      </c>
    </row>
    <row r="8" spans="1:13" s="8" customFormat="1" x14ac:dyDescent="0.25">
      <c r="A8" s="33"/>
      <c r="B8" s="34"/>
      <c r="C8" s="353"/>
      <c r="D8" s="35"/>
      <c r="E8" s="35"/>
      <c r="F8" s="26">
        <f t="shared" si="0"/>
        <v>0</v>
      </c>
      <c r="G8" s="486"/>
      <c r="H8" s="33"/>
      <c r="I8" s="34"/>
      <c r="J8" s="353"/>
      <c r="K8" s="35"/>
      <c r="L8" s="35"/>
      <c r="M8" s="26">
        <f t="shared" si="1"/>
        <v>0</v>
      </c>
    </row>
    <row r="9" spans="1:13" s="8" customFormat="1" x14ac:dyDescent="0.25">
      <c r="A9" s="33"/>
      <c r="B9" s="34"/>
      <c r="C9" s="353"/>
      <c r="D9" s="35"/>
      <c r="E9" s="35"/>
      <c r="F9" s="26">
        <f t="shared" si="0"/>
        <v>0</v>
      </c>
      <c r="G9" s="486"/>
      <c r="H9" s="33"/>
      <c r="I9" s="34"/>
      <c r="J9" s="353"/>
      <c r="K9" s="35"/>
      <c r="L9" s="35"/>
      <c r="M9" s="26">
        <f t="shared" si="1"/>
        <v>0</v>
      </c>
    </row>
    <row r="10" spans="1:13" s="8" customFormat="1" x14ac:dyDescent="0.25">
      <c r="A10" s="33"/>
      <c r="B10" s="34"/>
      <c r="C10" s="353"/>
      <c r="D10" s="35"/>
      <c r="E10" s="35"/>
      <c r="F10" s="26">
        <f t="shared" si="0"/>
        <v>0</v>
      </c>
      <c r="G10" s="486"/>
      <c r="H10" s="33"/>
      <c r="I10" s="34"/>
      <c r="J10" s="353"/>
      <c r="K10" s="35"/>
      <c r="L10" s="35"/>
      <c r="M10" s="26">
        <f t="shared" si="1"/>
        <v>0</v>
      </c>
    </row>
    <row r="11" spans="1:13" s="8" customFormat="1" x14ac:dyDescent="0.25">
      <c r="A11" s="33"/>
      <c r="B11" s="34"/>
      <c r="C11" s="353"/>
      <c r="D11" s="35"/>
      <c r="E11" s="35"/>
      <c r="F11" s="26">
        <f t="shared" si="0"/>
        <v>0</v>
      </c>
      <c r="G11" s="486"/>
      <c r="H11" s="33"/>
      <c r="I11" s="34"/>
      <c r="J11" s="353"/>
      <c r="K11" s="35"/>
      <c r="L11" s="35"/>
      <c r="M11" s="26">
        <f t="shared" si="1"/>
        <v>0</v>
      </c>
    </row>
    <row r="12" spans="1:13" s="8" customFormat="1" x14ac:dyDescent="0.25">
      <c r="A12" s="33"/>
      <c r="B12" s="34"/>
      <c r="C12" s="353"/>
      <c r="D12" s="35"/>
      <c r="E12" s="35"/>
      <c r="F12" s="26">
        <f t="shared" si="0"/>
        <v>0</v>
      </c>
      <c r="G12" s="486"/>
      <c r="H12" s="33"/>
      <c r="I12" s="34"/>
      <c r="J12" s="353"/>
      <c r="K12" s="35"/>
      <c r="L12" s="35"/>
      <c r="M12" s="26">
        <f t="shared" si="1"/>
        <v>0</v>
      </c>
    </row>
    <row r="13" spans="1:13" s="8" customFormat="1" x14ac:dyDescent="0.25">
      <c r="A13" s="33"/>
      <c r="B13" s="34"/>
      <c r="C13" s="353"/>
      <c r="D13" s="35"/>
      <c r="E13" s="35"/>
      <c r="F13" s="26">
        <f t="shared" si="0"/>
        <v>0</v>
      </c>
      <c r="G13" s="486"/>
      <c r="H13" s="33"/>
      <c r="I13" s="34"/>
      <c r="J13" s="353"/>
      <c r="K13" s="35"/>
      <c r="L13" s="35"/>
      <c r="M13" s="26">
        <f t="shared" si="1"/>
        <v>0</v>
      </c>
    </row>
    <row r="14" spans="1:13" s="8" customFormat="1" x14ac:dyDescent="0.25">
      <c r="A14" s="33"/>
      <c r="B14" s="34"/>
      <c r="C14" s="353"/>
      <c r="D14" s="35"/>
      <c r="E14" s="35"/>
      <c r="F14" s="26">
        <f t="shared" si="0"/>
        <v>0</v>
      </c>
      <c r="G14" s="486"/>
      <c r="H14" s="33"/>
      <c r="I14" s="34"/>
      <c r="J14" s="353"/>
      <c r="K14" s="35"/>
      <c r="L14" s="35"/>
      <c r="M14" s="26">
        <f t="shared" si="1"/>
        <v>0</v>
      </c>
    </row>
    <row r="15" spans="1:13" s="8" customFormat="1" x14ac:dyDescent="0.25">
      <c r="A15" s="33"/>
      <c r="B15" s="34"/>
      <c r="C15" s="353"/>
      <c r="D15" s="35"/>
      <c r="E15" s="35"/>
      <c r="F15" s="26">
        <f t="shared" si="0"/>
        <v>0</v>
      </c>
      <c r="G15" s="486"/>
      <c r="H15" s="33"/>
      <c r="I15" s="34"/>
      <c r="J15" s="353"/>
      <c r="K15" s="35"/>
      <c r="L15" s="35"/>
      <c r="M15" s="26">
        <f t="shared" si="1"/>
        <v>0</v>
      </c>
    </row>
    <row r="16" spans="1:13" s="8" customFormat="1" x14ac:dyDescent="0.25">
      <c r="A16" s="33"/>
      <c r="B16" s="34"/>
      <c r="C16" s="353"/>
      <c r="D16" s="35"/>
      <c r="E16" s="35"/>
      <c r="F16" s="26">
        <f t="shared" si="0"/>
        <v>0</v>
      </c>
      <c r="G16" s="486"/>
      <c r="H16" s="33"/>
      <c r="I16" s="34"/>
      <c r="J16" s="353"/>
      <c r="K16" s="35"/>
      <c r="L16" s="35"/>
      <c r="M16" s="26">
        <f t="shared" si="1"/>
        <v>0</v>
      </c>
    </row>
    <row r="17" spans="1:13" s="8" customFormat="1" x14ac:dyDescent="0.25">
      <c r="A17" s="33"/>
      <c r="B17" s="34"/>
      <c r="C17" s="353"/>
      <c r="D17" s="35"/>
      <c r="E17" s="35"/>
      <c r="F17" s="26">
        <f t="shared" si="0"/>
        <v>0</v>
      </c>
      <c r="G17" s="486"/>
      <c r="H17" s="33"/>
      <c r="I17" s="34"/>
      <c r="J17" s="353"/>
      <c r="K17" s="35"/>
      <c r="L17" s="35"/>
      <c r="M17" s="26">
        <f t="shared" si="1"/>
        <v>0</v>
      </c>
    </row>
    <row r="18" spans="1:13" s="8" customFormat="1" x14ac:dyDescent="0.25">
      <c r="A18" s="33"/>
      <c r="B18" s="34"/>
      <c r="C18" s="353"/>
      <c r="D18" s="35"/>
      <c r="E18" s="35"/>
      <c r="F18" s="26">
        <f t="shared" si="0"/>
        <v>0</v>
      </c>
      <c r="G18" s="486"/>
      <c r="H18" s="33"/>
      <c r="I18" s="34"/>
      <c r="J18" s="353"/>
      <c r="K18" s="35"/>
      <c r="L18" s="35"/>
      <c r="M18" s="26">
        <f t="shared" si="1"/>
        <v>0</v>
      </c>
    </row>
    <row r="19" spans="1:13" s="8" customFormat="1" x14ac:dyDescent="0.25">
      <c r="A19" s="33"/>
      <c r="B19" s="34"/>
      <c r="C19" s="353"/>
      <c r="D19" s="35"/>
      <c r="E19" s="35"/>
      <c r="F19" s="26">
        <f t="shared" si="0"/>
        <v>0</v>
      </c>
      <c r="G19" s="486"/>
      <c r="H19" s="33"/>
      <c r="I19" s="34"/>
      <c r="J19" s="353"/>
      <c r="K19" s="35"/>
      <c r="L19" s="35"/>
      <c r="M19" s="26">
        <f t="shared" si="1"/>
        <v>0</v>
      </c>
    </row>
    <row r="20" spans="1:13" s="8" customFormat="1" x14ac:dyDescent="0.25">
      <c r="A20" s="33"/>
      <c r="B20" s="34"/>
      <c r="C20" s="353"/>
      <c r="D20" s="35"/>
      <c r="E20" s="35"/>
      <c r="F20" s="26">
        <f t="shared" si="0"/>
        <v>0</v>
      </c>
      <c r="G20" s="486"/>
      <c r="H20" s="33"/>
      <c r="I20" s="34"/>
      <c r="J20" s="353"/>
      <c r="K20" s="35"/>
      <c r="L20" s="35"/>
      <c r="M20" s="26">
        <f t="shared" si="1"/>
        <v>0</v>
      </c>
    </row>
    <row r="21" spans="1:13" s="8" customFormat="1" x14ac:dyDescent="0.25">
      <c r="A21" s="33"/>
      <c r="B21" s="34"/>
      <c r="C21" s="353"/>
      <c r="D21" s="35"/>
      <c r="E21" s="35"/>
      <c r="F21" s="26">
        <f t="shared" si="0"/>
        <v>0</v>
      </c>
      <c r="G21" s="486"/>
      <c r="H21" s="33"/>
      <c r="I21" s="34"/>
      <c r="J21" s="353"/>
      <c r="K21" s="35"/>
      <c r="L21" s="35"/>
      <c r="M21" s="26">
        <f t="shared" si="1"/>
        <v>0</v>
      </c>
    </row>
    <row r="22" spans="1:13" s="8" customFormat="1" x14ac:dyDescent="0.25">
      <c r="A22" s="33"/>
      <c r="B22" s="34"/>
      <c r="C22" s="353"/>
      <c r="D22" s="35"/>
      <c r="E22" s="35"/>
      <c r="F22" s="26">
        <f t="shared" si="0"/>
        <v>0</v>
      </c>
      <c r="G22" s="486"/>
      <c r="H22" s="33"/>
      <c r="I22" s="34"/>
      <c r="J22" s="353"/>
      <c r="K22" s="35"/>
      <c r="L22" s="35"/>
      <c r="M22" s="26">
        <f t="shared" si="1"/>
        <v>0</v>
      </c>
    </row>
    <row r="23" spans="1:13" s="8" customFormat="1" x14ac:dyDescent="0.25">
      <c r="A23" s="33"/>
      <c r="B23" s="34"/>
      <c r="C23" s="353"/>
      <c r="D23" s="35"/>
      <c r="E23" s="35"/>
      <c r="F23" s="26">
        <f t="shared" si="0"/>
        <v>0</v>
      </c>
      <c r="G23" s="486"/>
      <c r="H23" s="33"/>
      <c r="I23" s="34"/>
      <c r="J23" s="353"/>
      <c r="K23" s="35"/>
      <c r="L23" s="35"/>
      <c r="M23" s="26">
        <f t="shared" si="1"/>
        <v>0</v>
      </c>
    </row>
    <row r="24" spans="1:13" s="8" customFormat="1" x14ac:dyDescent="0.25">
      <c r="A24" s="33"/>
      <c r="B24" s="34"/>
      <c r="C24" s="353"/>
      <c r="D24" s="35"/>
      <c r="E24" s="35"/>
      <c r="F24" s="26">
        <f t="shared" si="0"/>
        <v>0</v>
      </c>
      <c r="G24" s="486"/>
      <c r="H24" s="33"/>
      <c r="I24" s="34"/>
      <c r="J24" s="353"/>
      <c r="K24" s="35"/>
      <c r="L24" s="35"/>
      <c r="M24" s="26">
        <f t="shared" si="1"/>
        <v>0</v>
      </c>
    </row>
    <row r="25" spans="1:13" s="8" customFormat="1" x14ac:dyDescent="0.25">
      <c r="A25" s="33"/>
      <c r="B25" s="34"/>
      <c r="C25" s="353"/>
      <c r="D25" s="35"/>
      <c r="E25" s="35"/>
      <c r="F25" s="26">
        <f t="shared" si="0"/>
        <v>0</v>
      </c>
      <c r="G25" s="486"/>
      <c r="H25" s="33"/>
      <c r="I25" s="34"/>
      <c r="J25" s="353"/>
      <c r="K25" s="35"/>
      <c r="L25" s="35"/>
      <c r="M25" s="26">
        <f t="shared" si="1"/>
        <v>0</v>
      </c>
    </row>
    <row r="26" spans="1:13" s="8" customFormat="1" x14ac:dyDescent="0.25">
      <c r="A26" s="33"/>
      <c r="B26" s="34"/>
      <c r="C26" s="353"/>
      <c r="D26" s="35"/>
      <c r="E26" s="35"/>
      <c r="F26" s="26">
        <f t="shared" si="0"/>
        <v>0</v>
      </c>
      <c r="G26" s="486"/>
      <c r="H26" s="33"/>
      <c r="I26" s="34"/>
      <c r="J26" s="353"/>
      <c r="K26" s="35"/>
      <c r="L26" s="35"/>
      <c r="M26" s="26">
        <f t="shared" si="1"/>
        <v>0</v>
      </c>
    </row>
    <row r="27" spans="1:13" s="8" customFormat="1" x14ac:dyDescent="0.25">
      <c r="A27" s="33"/>
      <c r="B27" s="34"/>
      <c r="C27" s="353"/>
      <c r="D27" s="35"/>
      <c r="E27" s="35"/>
      <c r="F27" s="26">
        <f t="shared" si="0"/>
        <v>0</v>
      </c>
      <c r="G27" s="486"/>
      <c r="H27" s="33"/>
      <c r="I27" s="34"/>
      <c r="J27" s="353"/>
      <c r="K27" s="35"/>
      <c r="L27" s="35"/>
      <c r="M27" s="26">
        <f t="shared" si="1"/>
        <v>0</v>
      </c>
    </row>
    <row r="28" spans="1:13" s="8" customFormat="1" x14ac:dyDescent="0.25">
      <c r="A28" s="33"/>
      <c r="B28" s="34"/>
      <c r="C28" s="353"/>
      <c r="D28" s="35"/>
      <c r="E28" s="35"/>
      <c r="F28" s="26">
        <f t="shared" si="0"/>
        <v>0</v>
      </c>
      <c r="G28" s="486"/>
      <c r="H28" s="33"/>
      <c r="I28" s="34"/>
      <c r="J28" s="353"/>
      <c r="K28" s="35"/>
      <c r="L28" s="35"/>
      <c r="M28" s="26">
        <f t="shared" si="1"/>
        <v>0</v>
      </c>
    </row>
    <row r="29" spans="1:13" s="8" customFormat="1" ht="16.5" thickBot="1" x14ac:dyDescent="0.3">
      <c r="A29" s="36"/>
      <c r="B29" s="37"/>
      <c r="C29" s="354"/>
      <c r="D29" s="38"/>
      <c r="E29" s="38"/>
      <c r="F29" s="27">
        <f t="shared" si="0"/>
        <v>0</v>
      </c>
      <c r="G29" s="486"/>
      <c r="H29" s="36"/>
      <c r="I29" s="37"/>
      <c r="J29" s="354"/>
      <c r="K29" s="38"/>
      <c r="L29" s="38"/>
      <c r="M29" s="27">
        <f t="shared" si="1"/>
        <v>0</v>
      </c>
    </row>
    <row r="30" spans="1:13" ht="19.5" thickBot="1" x14ac:dyDescent="0.3">
      <c r="A30" s="29"/>
      <c r="B30" s="358"/>
      <c r="C30" s="206" t="s">
        <v>8</v>
      </c>
      <c r="D30" s="31" t="str">
        <f>IF(AND(D5="",D6="",D7="",D8="",D9="",D10="",D11="",D12="",D13="",D14="",D15="",D16="",D17="",D18="",D19="",D20="",D21="",D22="",D23="",D24="",D25="",D26="",D27="",D28="",D29=""),"",SUM(D5:D29))</f>
        <v/>
      </c>
      <c r="E30" s="30"/>
      <c r="F30" s="31" t="str">
        <f>IF(AND(F5=0,F6=0,F7=0,F8=0,F9=0,F10=0,F11=0,F12=0,F13=0,F14=0,F15=0,F16=0,F17=0,F18=0,F19=0,F20=0,F21=0,F22=0,F23=0,F24=0,F25=0,F26=0,F27=0,F28=0,F29=0),"",SUM(F5:F29))</f>
        <v/>
      </c>
      <c r="G30" s="486"/>
      <c r="H30" s="29"/>
      <c r="I30" s="358"/>
      <c r="J30" s="206" t="s">
        <v>8</v>
      </c>
      <c r="K30" s="31" t="str">
        <f>IF(AND(K5="",K6="",K7="",K8="",K9="",K10="",K11="",K12="",K13="",K14="",K15="",K16="",K17="",K18="",K19="",K20="",K21="",K22="",K23="",K24="",K25="",K26="",K27="",K28="",K29=""),"",SUM(K5:K29))</f>
        <v/>
      </c>
      <c r="L30" s="30"/>
      <c r="M30" s="31" t="str">
        <f>IF(AND(M5=0,M6=0,M7=0,M8=0,M9=0,M10=0,M11=0,M12=0,M13=0,M14=0,M15=0,M16=0,M17=0,M18=0,M19=0,M20=0,M21=0,M22=0,M23=0,M24=0,M25=0,M26=0,M27=0,M28=0,M29=0),"",SUM(M5:M29))</f>
        <v/>
      </c>
    </row>
    <row r="31" spans="1:13" ht="19.5" thickBot="1" x14ac:dyDescent="0.3">
      <c r="A31" s="29"/>
      <c r="B31" s="359"/>
      <c r="C31" s="207" t="s">
        <v>50</v>
      </c>
      <c r="D31" s="31" t="str">
        <f>IF(OR($B1="",D30=""),"",(D30/$B1))</f>
        <v/>
      </c>
      <c r="E31" s="32"/>
      <c r="F31" s="31" t="str">
        <f>IF(OR($B1="",F30=""),"",(F30/$B1))</f>
        <v/>
      </c>
      <c r="G31" s="486"/>
      <c r="H31" s="29"/>
      <c r="I31" s="359"/>
      <c r="J31" s="207" t="s">
        <v>50</v>
      </c>
      <c r="K31" s="31" t="str">
        <f>IF(OR($I1="",K30="",),"",(K30/$I1))</f>
        <v/>
      </c>
      <c r="L31" s="32"/>
      <c r="M31" s="31" t="str">
        <f>IF(OR($I1="",M30=""),"",(M30/$I1))</f>
        <v/>
      </c>
    </row>
    <row r="32" spans="1:13" s="437" customFormat="1" ht="12" x14ac:dyDescent="0.2">
      <c r="A32" s="473" t="s">
        <v>255</v>
      </c>
      <c r="B32" s="433"/>
      <c r="C32" s="434"/>
      <c r="D32" s="435"/>
      <c r="E32" s="436"/>
      <c r="F32" s="435"/>
      <c r="G32" s="420"/>
      <c r="H32" s="433"/>
      <c r="I32" s="433"/>
      <c r="J32" s="434"/>
      <c r="K32" s="435"/>
      <c r="L32" s="436"/>
      <c r="M32" s="435"/>
    </row>
    <row r="33" spans="1:13" s="437" customFormat="1" ht="12" x14ac:dyDescent="0.2">
      <c r="A33" s="417" t="s">
        <v>256</v>
      </c>
      <c r="B33" s="433"/>
      <c r="C33" s="434"/>
      <c r="D33" s="435"/>
      <c r="E33" s="436"/>
      <c r="F33" s="435"/>
      <c r="G33" s="420"/>
      <c r="H33" s="433"/>
      <c r="I33" s="433"/>
      <c r="J33" s="434"/>
      <c r="K33" s="435"/>
      <c r="L33" s="436"/>
      <c r="M33" s="435"/>
    </row>
    <row r="34" spans="1:13" s="4" customFormat="1" ht="18.75" x14ac:dyDescent="0.25">
      <c r="A34" s="487" t="s">
        <v>148</v>
      </c>
      <c r="B34" s="487"/>
      <c r="C34" s="487"/>
      <c r="D34" s="487"/>
      <c r="E34" s="487"/>
      <c r="F34" s="487"/>
      <c r="G34" s="487"/>
      <c r="H34" s="487"/>
      <c r="I34" s="487"/>
      <c r="J34" s="487"/>
      <c r="K34" s="487"/>
      <c r="L34" s="487"/>
      <c r="M34" s="487"/>
    </row>
    <row r="35" spans="1:13" hidden="1" x14ac:dyDescent="0.25">
      <c r="A35" s="7"/>
      <c r="B35" s="7"/>
      <c r="C35" s="7"/>
      <c r="D35" s="7"/>
      <c r="E35" s="7"/>
      <c r="F35" s="7"/>
      <c r="G35" s="7"/>
    </row>
  </sheetData>
  <sheetProtection algorithmName="SHA-512" hashValue="3opPwmJqAYq5D+JxIJpyQ5tpi3PW5woqGRuaYsjyU4Lf107dctp3pRuwjFdrsWweBUAfu3AsOD+mj/6OPIysbg==" saltValue="6h8u9gsSZ61d+ZgOet5pmQ==" spinCount="100000" sheet="1" formatColumns="0" formatRows="0"/>
  <mergeCells count="2">
    <mergeCell ref="G1:G31"/>
    <mergeCell ref="A34:M34"/>
  </mergeCells>
  <hyperlinks>
    <hyperlink ref="A33" r:id="rId1" xr:uid="{00000000-0004-0000-0A00-000000000000}"/>
  </hyperlinks>
  <pageMargins left="0.75" right="0.75" top="1" bottom="1" header="0.5" footer="0.5"/>
  <pageSetup orientation="portrait" horizontalDpi="4294967292" verticalDpi="4294967292"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C679DD38-2A43-4372-9072-B20F22417B87}">
            <xm:f>'3. Getting Started'!$B$6="No"</xm:f>
            <x14:dxf>
              <fill>
                <patternFill>
                  <bgColor theme="1"/>
                </patternFill>
              </fill>
            </x14:dxf>
          </x14:cfRule>
          <xm:sqref>D5:D31 K5:K31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8"/>
    <pageSetUpPr autoPageBreaks="0"/>
  </sheetPr>
  <dimension ref="A1:P88"/>
  <sheetViews>
    <sheetView showGridLines="0" zoomScaleNormal="100" workbookViewId="0">
      <pane ySplit="2" topLeftCell="A3" activePane="bottomLeft" state="frozen"/>
      <selection pane="bottomLeft" activeCell="A3" sqref="A3"/>
    </sheetView>
  </sheetViews>
  <sheetFormatPr defaultColWidth="0" defaultRowHeight="15.75" zeroHeight="1" x14ac:dyDescent="0.25"/>
  <cols>
    <col min="1" max="1" width="28.75" style="214" customWidth="1"/>
    <col min="2" max="2" width="15.75" style="214" customWidth="1"/>
    <col min="3" max="3" width="13.75" style="214" customWidth="1"/>
    <col min="4" max="4" width="27.75" style="216" customWidth="1"/>
    <col min="5" max="5" width="28.75" style="45" customWidth="1"/>
    <col min="6" max="6" width="15.75" style="45" customWidth="1"/>
    <col min="7" max="7" width="13.75" style="45" customWidth="1"/>
    <col min="8" max="8" width="27.75" style="216" customWidth="1"/>
    <col min="9" max="9" width="28.75" style="45" customWidth="1"/>
    <col min="10" max="10" width="15.75" style="45" customWidth="1"/>
    <col min="11" max="11" width="13.75" style="45" customWidth="1"/>
    <col min="12" max="12" width="27.75" style="217" customWidth="1"/>
    <col min="13" max="13" width="28.75" style="45" customWidth="1"/>
    <col min="14" max="14" width="15.75" style="45" customWidth="1"/>
    <col min="15" max="15" width="13.75" style="45" customWidth="1"/>
    <col min="16" max="16" width="27.75" style="217" customWidth="1"/>
    <col min="17" max="16384" width="8.75" style="214" hidden="1"/>
  </cols>
  <sheetData>
    <row r="1" spans="1:16" ht="31.5" x14ac:dyDescent="0.25">
      <c r="A1" s="213" t="s">
        <v>99</v>
      </c>
      <c r="B1" s="286" t="s">
        <v>98</v>
      </c>
      <c r="D1" s="215" t="s">
        <v>56</v>
      </c>
      <c r="G1" s="459" t="s">
        <v>165</v>
      </c>
      <c r="H1" s="460" t="str">
        <f>IF('3. Getting Started'!$B2="","",'3. Getting Started'!$B2)</f>
        <v/>
      </c>
    </row>
    <row r="2" spans="1:16" x14ac:dyDescent="0.25">
      <c r="A2" s="218" t="s">
        <v>18</v>
      </c>
      <c r="B2" s="219"/>
      <c r="C2" s="219"/>
      <c r="E2" s="218" t="s">
        <v>48</v>
      </c>
      <c r="F2" s="220"/>
      <c r="G2" s="220"/>
      <c r="I2" s="218" t="s">
        <v>49</v>
      </c>
      <c r="J2" s="220"/>
      <c r="K2" s="220"/>
      <c r="M2" s="218" t="s">
        <v>51</v>
      </c>
      <c r="N2" s="220"/>
      <c r="O2" s="220"/>
    </row>
    <row r="3" spans="1:16" ht="31.5" x14ac:dyDescent="0.25">
      <c r="A3" s="221" t="s">
        <v>17</v>
      </c>
      <c r="B3" s="222" t="s">
        <v>9</v>
      </c>
      <c r="C3" s="223" t="s">
        <v>54</v>
      </c>
      <c r="E3" s="221" t="s">
        <v>17</v>
      </c>
      <c r="F3" s="224" t="s">
        <v>0</v>
      </c>
      <c r="G3" s="225" t="s">
        <v>54</v>
      </c>
      <c r="I3" s="226" t="s">
        <v>17</v>
      </c>
      <c r="J3" s="227" t="s">
        <v>1</v>
      </c>
      <c r="K3" s="228" t="s">
        <v>54</v>
      </c>
      <c r="M3" s="226" t="s">
        <v>17</v>
      </c>
      <c r="N3" s="227" t="s">
        <v>52</v>
      </c>
      <c r="O3" s="228" t="s">
        <v>54</v>
      </c>
    </row>
    <row r="4" spans="1:16" x14ac:dyDescent="0.25">
      <c r="A4" s="229" t="s">
        <v>53</v>
      </c>
      <c r="B4" s="230" t="e">
        <f>IF($B$1="Eligibility",LOOKUP(2,1/SEARCH("Met",'4. Multi-Year MOE Summary'!$E$3:$E$8,1),'4. Multi-Year MOE Summary'!$A$3:$A$8),IF($B$1="Compliance",LOOKUP(2,1/SEARCH("Met",'4. Multi-Year MOE Summary'!$E$3:$E$9,1),'4. Multi-Year MOE Summary'!$A$3:$A$9),""))</f>
        <v>#N/A</v>
      </c>
      <c r="C4" s="231"/>
      <c r="E4" s="229" t="s">
        <v>53</v>
      </c>
      <c r="F4" s="230" t="e">
        <f>IF($B$1="Eligibility",LOOKUP(2,1/SEARCH("Met",'4. Multi-Year MOE Summary'!$G$3:$G$8,1),'4. Multi-Year MOE Summary'!$A$3:$A$8),IF($B$1="Compliance",LOOKUP(2,1/SEARCH("Met",'4. Multi-Year MOE Summary'!$G$3:$G$9,1),'4. Multi-Year MOE Summary'!$A$3:$A$9),""))</f>
        <v>#N/A</v>
      </c>
      <c r="G4" s="231"/>
      <c r="I4" s="232" t="s">
        <v>53</v>
      </c>
      <c r="J4" s="230" t="e">
        <f>IF($B$1="Eligibility",LOOKUP(2,1/SEARCH("Met",'4. Multi-Year MOE Summary'!$I$3:$I$8,1),'4. Multi-Year MOE Summary'!$A$3:$A$8),IF($B$1="Compliance",LOOKUP(2,1/SEARCH("Met",'4. Multi-Year MOE Summary'!$I$3:$I$9,1),'4. Multi-Year MOE Summary'!$A$3:$A$9),""))</f>
        <v>#N/A</v>
      </c>
      <c r="K4" s="233"/>
      <c r="M4" s="232" t="s">
        <v>53</v>
      </c>
      <c r="N4" s="230" t="e">
        <f>IF($B$1="Eligibility",LOOKUP(2,1/SEARCH("Met",'4. Multi-Year MOE Summary'!$K$3:$K$8,1),'4. Multi-Year MOE Summary'!$A$3:$A$8),IF($B$1="Compliance",LOOKUP(2,1/SEARCH("Met",'4. Multi-Year MOE Summary'!$K$3:$K$9,1),'4. Multi-Year MOE Summary'!$A$3:$A$9),""))</f>
        <v>#N/A</v>
      </c>
      <c r="O4" s="233"/>
    </row>
    <row r="5" spans="1:16" x14ac:dyDescent="0.25">
      <c r="A5" s="229" t="s">
        <v>19</v>
      </c>
      <c r="B5" s="230" t="e">
        <f>IF($B$1="Eligibility",LOOKUP(B4,'4. Multi-Year MOE Summary'!$A$3:$A$8,'4. Multi-Year MOE Summary'!$D$3:$D$8),IF($B$1="Compliance",LOOKUP(B4,'4. Multi-Year MOE Summary'!$A$3:$A$9,'4. Multi-Year MOE Summary'!$D$3:$D$9)))</f>
        <v>#N/A</v>
      </c>
      <c r="C5" s="234"/>
      <c r="E5" s="229" t="s">
        <v>19</v>
      </c>
      <c r="F5" s="230" t="e">
        <f>IF($B$1="Eligibility",LOOKUP(F4,'4. Multi-Year MOE Summary'!$A$3:$A$8,'4. Multi-Year MOE Summary'!$F$3:$F$8),IF($B$1="Compliance",LOOKUP(F4,'4. Multi-Year MOE Summary'!$A$3:$A$9,'4. Multi-Year MOE Summary'!$F$3:$F$9)))</f>
        <v>#N/A</v>
      </c>
      <c r="G5" s="234"/>
      <c r="H5" s="217"/>
      <c r="I5" s="232" t="s">
        <v>19</v>
      </c>
      <c r="J5" s="230" t="e">
        <f>IF($B$1="Eligibility",LOOKUP(J4,'4. Multi-Year MOE Summary'!$A$3:$A$8,'4. Multi-Year MOE Summary'!$H$3:$H$8),IF($B$1="Compliance",LOOKUP(J4,'4. Multi-Year MOE Summary'!$A$3:$A$9,'4. Multi-Year MOE Summary'!$H$3:$H$9)))</f>
        <v>#N/A</v>
      </c>
      <c r="K5" s="235"/>
      <c r="M5" s="232" t="s">
        <v>19</v>
      </c>
      <c r="N5" s="230" t="e">
        <f>IF($B$1="Eligibility",LOOKUP(N4,'4. Multi-Year MOE Summary'!$A$3:$A$8,'4. Multi-Year MOE Summary'!$J$3:$J$8),IF($B$1="Compliance",LOOKUP(N4,'4. Multi-Year MOE Summary'!$A$3:$A$9,'4. Multi-Year MOE Summary'!$J$3:$J$9)))</f>
        <v>#N/A</v>
      </c>
      <c r="O5" s="235"/>
    </row>
    <row r="6" spans="1:16" x14ac:dyDescent="0.25">
      <c r="A6" s="229" t="s">
        <v>200</v>
      </c>
      <c r="B6" s="236" t="str">
        <f>IF($B$1="Eligibility",'11. 22-23 Amounts'!D30,'11. 22-23 Amounts'!K30)</f>
        <v/>
      </c>
      <c r="C6" s="237" t="str">
        <f>IF(B6="","",IF(B6&gt;=B5,"Met","Did Not Meet"))</f>
        <v/>
      </c>
      <c r="D6" s="238" t="str">
        <f>IF(C6="","",IF(C6="Met","You have met MOE.","Add exception information."))</f>
        <v/>
      </c>
      <c r="E6" s="229" t="s">
        <v>200</v>
      </c>
      <c r="F6" s="236" t="str">
        <f>IF($B$1="Eligibility",'11. 22-23 Amounts'!F30,'11. 22-23 Amounts'!M30)</f>
        <v/>
      </c>
      <c r="G6" s="237" t="str">
        <f>IF(F6="","",IF(F6&gt;=F5,"Met","Did Not Meet"))</f>
        <v/>
      </c>
      <c r="H6" s="238" t="str">
        <f>IF(G6="","",IF(G6="Met","You have met MOE.","Add exception information."))</f>
        <v/>
      </c>
      <c r="I6" s="229" t="s">
        <v>200</v>
      </c>
      <c r="J6" s="236" t="str">
        <f>IF($B$1="Eligibility",'11. 22-23 Amounts'!D31,'11. 22-23 Amounts'!K31)</f>
        <v/>
      </c>
      <c r="K6" s="237" t="str">
        <f>IF(J6="","",IF(J6&gt;=J5,"Met","Did Not Meet"))</f>
        <v/>
      </c>
      <c r="L6" s="238" t="str">
        <f>IF(K6="","",IF(K6="Met","You have met MOE.","Add exception information."))</f>
        <v/>
      </c>
      <c r="M6" s="229" t="s">
        <v>200</v>
      </c>
      <c r="N6" s="236" t="str">
        <f>IF($B$1="Eligibility",'11. 22-23 Amounts'!F31,'11. 22-23 Amounts'!M31)</f>
        <v/>
      </c>
      <c r="O6" s="237" t="str">
        <f>IF(N6="","",IF(N6&gt;=N5,"Met","Did Not Meet"))</f>
        <v/>
      </c>
      <c r="P6" s="238" t="str">
        <f>IF(O6="","",IF(O6="Met","You have met MOE.","Add exception information."))</f>
        <v/>
      </c>
    </row>
    <row r="7" spans="1:16" x14ac:dyDescent="0.25">
      <c r="A7" s="229" t="s">
        <v>138</v>
      </c>
      <c r="B7" s="230" t="str">
        <f>IF(C6="","",IF(C6="Met",0,(B5-B6)))</f>
        <v/>
      </c>
      <c r="C7" s="234"/>
      <c r="D7" s="217"/>
      <c r="E7" s="229" t="s">
        <v>138</v>
      </c>
      <c r="F7" s="230" t="str">
        <f>IF(G6="","",IF(G6="Met",0,(F5-F6)))</f>
        <v/>
      </c>
      <c r="G7" s="234"/>
      <c r="H7" s="217"/>
      <c r="I7" s="229" t="s">
        <v>138</v>
      </c>
      <c r="J7" s="230">
        <f>IF(K6="",0,IF(K6="Met",0,(J5-J6)))</f>
        <v>0</v>
      </c>
      <c r="K7" s="234"/>
      <c r="M7" s="229" t="s">
        <v>138</v>
      </c>
      <c r="N7" s="230">
        <f>IF(O6="",0,IF(O6="Met",0,(N5-N6)))</f>
        <v>0</v>
      </c>
      <c r="O7" s="234"/>
    </row>
    <row r="8" spans="1:16" x14ac:dyDescent="0.25">
      <c r="A8" s="229" t="s">
        <v>44</v>
      </c>
      <c r="B8" s="230" t="e">
        <f>IF(C6="Met","NA",B71)</f>
        <v>#N/A</v>
      </c>
      <c r="C8" s="237"/>
      <c r="D8" s="217"/>
      <c r="E8" s="229" t="s">
        <v>44</v>
      </c>
      <c r="F8" s="230" t="e">
        <f>IF(G6="Met","NA",F71)</f>
        <v>#N/A</v>
      </c>
      <c r="G8" s="237"/>
      <c r="H8" s="217"/>
      <c r="I8" s="229" t="s">
        <v>44</v>
      </c>
      <c r="J8" s="230" t="str">
        <f>IF(K6="","",IF(K6="Met","NA",J72))</f>
        <v/>
      </c>
      <c r="K8" s="237"/>
      <c r="M8" s="229" t="s">
        <v>44</v>
      </c>
      <c r="N8" s="230" t="str">
        <f>IF(O6="","",IF(O6="Met","NA",N72))</f>
        <v/>
      </c>
      <c r="O8" s="237"/>
    </row>
    <row r="9" spans="1:16" x14ac:dyDescent="0.25">
      <c r="A9" s="229" t="s">
        <v>139</v>
      </c>
      <c r="B9" s="230" t="str">
        <f>IF(C6="","",IF(C6="Met",0,(B7-B8)))</f>
        <v/>
      </c>
      <c r="C9" s="237" t="str">
        <f>IF(C6="","",IF(C6="Met","",IF(B9&lt;=0,"Met","Did Not Meet")))</f>
        <v/>
      </c>
      <c r="D9" s="239" t="str">
        <f>IF(C6="","",IF(C6="Met","Exceptions not needed.",IF(C9="Met","MOE met using exceptions.","Add adjustment information.")))</f>
        <v/>
      </c>
      <c r="E9" s="229" t="s">
        <v>139</v>
      </c>
      <c r="F9" s="230" t="str">
        <f>IF(G6="","",IF(G6="Met",0,(F7-F8)))</f>
        <v/>
      </c>
      <c r="G9" s="237" t="str">
        <f>IF(G6="","",IF(G6="Met","",IF(F9&lt;=0,"Met","Did Not Meet")))</f>
        <v/>
      </c>
      <c r="H9" s="239" t="str">
        <f>IF(G6="","",IF(G6="Met","Exceptions not needed.",IF(G9="Met","MOE met using exceptions.","Add adjustment information.")))</f>
        <v/>
      </c>
      <c r="I9" s="229" t="s">
        <v>139</v>
      </c>
      <c r="J9" s="230">
        <f>IF(K6="",0,IF(K6="Met",0,(J7-J8)))</f>
        <v>0</v>
      </c>
      <c r="K9" s="237" t="str">
        <f>IF(K6="","",IF(K6="Met","",IF(J9&lt;=0,"Met","Did Not Meet")))</f>
        <v/>
      </c>
      <c r="L9" s="239" t="str">
        <f>IF(K6="","",IF(K6="Met","Exceptions not needed.",IF(K9="Met","MOE met using exceptions.","Add adjustment information.")))</f>
        <v/>
      </c>
      <c r="M9" s="229" t="s">
        <v>139</v>
      </c>
      <c r="N9" s="230">
        <f>IF(O6="",0,IF(O6="Met",0,(N7-N8)))</f>
        <v>0</v>
      </c>
      <c r="O9" s="237" t="str">
        <f>IF(O6="","",IF(O6="Met","",IF(N9&lt;=0,"Met","Did Not Meet")))</f>
        <v/>
      </c>
      <c r="P9" s="239" t="str">
        <f>IF(O6="","",IF(O6="Met","Exceptions not needed.",IF(O9="Met","MOE met using exceptions.","Add adjustment information.")))</f>
        <v/>
      </c>
    </row>
    <row r="10" spans="1:16" x14ac:dyDescent="0.25">
      <c r="A10" s="229" t="s">
        <v>45</v>
      </c>
      <c r="B10" s="230" t="e">
        <f>IF(C6="Met","NA",IF(C9="Met","NA",B83))</f>
        <v>#N/A</v>
      </c>
      <c r="C10" s="237"/>
      <c r="D10" s="239"/>
      <c r="E10" s="229" t="s">
        <v>45</v>
      </c>
      <c r="F10" s="230" t="e">
        <f>IF(G6="Met","NA",IF(G9="Met","NA",F83))</f>
        <v>#N/A</v>
      </c>
      <c r="G10" s="237"/>
      <c r="H10" s="239"/>
      <c r="I10" s="229" t="s">
        <v>45</v>
      </c>
      <c r="J10" s="230" t="e">
        <f>IF(K6="Met","NA",IF(K9="Met","NA",J85))</f>
        <v>#N/A</v>
      </c>
      <c r="K10" s="237"/>
      <c r="L10" s="239"/>
      <c r="M10" s="229" t="s">
        <v>45</v>
      </c>
      <c r="N10" s="230" t="e">
        <f>IF(O6="Met","NA",IF(O9="Met","NA",N85))</f>
        <v>#N/A</v>
      </c>
      <c r="O10" s="237"/>
      <c r="P10" s="239"/>
    </row>
    <row r="11" spans="1:16" x14ac:dyDescent="0.25">
      <c r="A11" s="240" t="s">
        <v>140</v>
      </c>
      <c r="B11" s="241" t="str">
        <f>IF(C6="","",IF(C6="Met",0,IF(C9="Met",0,(B9-B10))))</f>
        <v/>
      </c>
      <c r="C11" s="237" t="str">
        <f>IF(C6="","",IF(C6="Met","",IF(C9="Met","",IF(B11&lt;=0,"Met","Did Not Meet"))))</f>
        <v/>
      </c>
      <c r="D11" s="242" t="str">
        <f>IF(C6="","",IF(C6="Met","Adjustment not needed.",IF(C9="Met","Adjustment not needed.",IF(C11="Met","MOE met using exceptions &amp; adjustment.","Use another method."))))</f>
        <v/>
      </c>
      <c r="E11" s="240" t="s">
        <v>140</v>
      </c>
      <c r="F11" s="241" t="str">
        <f>IF(G6="","",IF(G6="Met",0,IF(G9="Met",0,(F9-F10))))</f>
        <v/>
      </c>
      <c r="G11" s="237" t="str">
        <f>IF(G6="","",IF(G6="Met","",IF(G9="Met","",IF(F11&lt;=0,"Met","Did Not Meet"))))</f>
        <v/>
      </c>
      <c r="H11" s="242" t="str">
        <f>IF(G6="","",IF(G6="Met","Adjustment not needed.",IF(G9="Met","Adjustment not needed.",IF(G11="Met","MOE met using exceptions &amp; adjustment.","Use another method."))))</f>
        <v/>
      </c>
      <c r="I11" s="240" t="s">
        <v>140</v>
      </c>
      <c r="J11" s="241">
        <f>IF(K6="",0,IF(K6="Met",0,IF(K9="Met",0,(J9-J10))))</f>
        <v>0</v>
      </c>
      <c r="K11" s="237" t="str">
        <f>IF(K6="","",IF(K6="Met","",IF(K9="Met","",IF(J11&lt;=0,"Met","Did Not Meet"))))</f>
        <v/>
      </c>
      <c r="L11" s="242" t="str">
        <f>IF(K6="","",IF(K6="Met","Adjustment not needed.",IF(K9="Met","Adjustment not needed.",IF(K11="Met","MOE met using exceptions &amp; adjustment.","Use another method."))))</f>
        <v/>
      </c>
      <c r="M11" s="240" t="s">
        <v>140</v>
      </c>
      <c r="N11" s="241">
        <f>IF(O6="",0,IF(O6="Met",0,IF(O9="Met",0,(N9-N10))))</f>
        <v>0</v>
      </c>
      <c r="O11" s="237" t="str">
        <f>IF(O6="","",IF(O6="Met","",IF(O9="Met","",IF(N11&lt;=0,"Met","Did Not Meet"))))</f>
        <v/>
      </c>
      <c r="P11" s="242" t="str">
        <f>IF(O6="","",IF(O6="Met","Adjustment not needed.",IF(O9="Met","Adjustment not needed.",IF(O11="Met","MOE met using exceptions &amp; adjustment.","Use another method."))))</f>
        <v/>
      </c>
    </row>
    <row r="12" spans="1:16" ht="16.5" thickBot="1" x14ac:dyDescent="0.3">
      <c r="A12" s="493" t="s">
        <v>146</v>
      </c>
      <c r="B12" s="493"/>
      <c r="C12" s="493"/>
      <c r="E12" s="493" t="s">
        <v>146</v>
      </c>
      <c r="F12" s="493"/>
      <c r="G12" s="493"/>
      <c r="I12" s="493" t="s">
        <v>146</v>
      </c>
      <c r="J12" s="493"/>
      <c r="K12" s="493"/>
      <c r="M12" s="493" t="s">
        <v>146</v>
      </c>
      <c r="N12" s="493"/>
      <c r="O12" s="493"/>
    </row>
    <row r="13" spans="1:16" ht="18.75" x14ac:dyDescent="0.25">
      <c r="A13" s="243" t="s">
        <v>10</v>
      </c>
      <c r="B13" s="244"/>
      <c r="C13" s="245"/>
      <c r="D13" s="246" t="s">
        <v>46</v>
      </c>
      <c r="E13" s="243" t="s">
        <v>10</v>
      </c>
      <c r="F13" s="244"/>
      <c r="G13" s="245"/>
      <c r="H13" s="246" t="s">
        <v>46</v>
      </c>
      <c r="I13" s="243" t="s">
        <v>10</v>
      </c>
      <c r="J13" s="244"/>
      <c r="K13" s="245"/>
      <c r="L13" s="246" t="s">
        <v>46</v>
      </c>
      <c r="M13" s="243" t="s">
        <v>10</v>
      </c>
      <c r="N13" s="244"/>
      <c r="O13" s="245"/>
      <c r="P13" s="246" t="s">
        <v>46</v>
      </c>
    </row>
    <row r="14" spans="1:16" x14ac:dyDescent="0.25">
      <c r="A14" s="247" t="s">
        <v>34</v>
      </c>
      <c r="B14" s="248"/>
      <c r="C14" s="249"/>
      <c r="D14" s="246" t="s">
        <v>73</v>
      </c>
      <c r="E14" s="247" t="s">
        <v>34</v>
      </c>
      <c r="F14" s="248"/>
      <c r="G14" s="249"/>
      <c r="H14" s="246" t="s">
        <v>73</v>
      </c>
      <c r="I14" s="247" t="s">
        <v>34</v>
      </c>
      <c r="J14" s="248"/>
      <c r="K14" s="249"/>
      <c r="L14" s="246" t="s">
        <v>73</v>
      </c>
      <c r="M14" s="247" t="s">
        <v>34</v>
      </c>
      <c r="N14" s="248"/>
      <c r="O14" s="249"/>
      <c r="P14" s="246" t="s">
        <v>73</v>
      </c>
    </row>
    <row r="15" spans="1:16" x14ac:dyDescent="0.25">
      <c r="A15" s="250" t="s">
        <v>35</v>
      </c>
      <c r="B15" s="248"/>
      <c r="C15" s="249"/>
      <c r="D15" s="246" t="s">
        <v>47</v>
      </c>
      <c r="E15" s="250" t="s">
        <v>35</v>
      </c>
      <c r="F15" s="248"/>
      <c r="G15" s="249"/>
      <c r="H15" s="246" t="s">
        <v>47</v>
      </c>
      <c r="I15" s="250" t="s">
        <v>35</v>
      </c>
      <c r="J15" s="248"/>
      <c r="K15" s="249"/>
      <c r="L15" s="246" t="s">
        <v>47</v>
      </c>
      <c r="M15" s="250" t="s">
        <v>35</v>
      </c>
      <c r="N15" s="248"/>
      <c r="O15" s="249"/>
      <c r="P15" s="246" t="s">
        <v>47</v>
      </c>
    </row>
    <row r="16" spans="1:16" x14ac:dyDescent="0.25">
      <c r="A16" s="278" t="s">
        <v>71</v>
      </c>
      <c r="B16" s="252" t="s">
        <v>72</v>
      </c>
      <c r="C16" s="249"/>
      <c r="D16" s="253"/>
      <c r="E16" s="278" t="s">
        <v>71</v>
      </c>
      <c r="F16" s="252" t="s">
        <v>72</v>
      </c>
      <c r="G16" s="249"/>
      <c r="H16" s="253"/>
      <c r="I16" s="251" t="s">
        <v>71</v>
      </c>
      <c r="J16" s="252" t="s">
        <v>72</v>
      </c>
      <c r="K16" s="249"/>
      <c r="L16" s="253"/>
      <c r="M16" s="251" t="s">
        <v>71</v>
      </c>
      <c r="N16" s="252" t="s">
        <v>72</v>
      </c>
      <c r="O16" s="249"/>
      <c r="P16" s="253"/>
    </row>
    <row r="17" spans="1:16" x14ac:dyDescent="0.25">
      <c r="A17" s="378" t="str">
        <f>IF(C$6="Met","","2022-23 Total")</f>
        <v>2022-23 Total</v>
      </c>
      <c r="B17" s="255">
        <f>IF(A17="","",IF($B$1="Eligibility",IF('13. 22-23 Exc &amp; Adj'!$F$21&lt;0,0,'13. 22-23 Exc &amp; Adj'!$F$21),IF($B$1="Compliance",IF('13. 22-23 Exc &amp; Adj'!$M$21&lt;0,0,'13. 22-23 Exc &amp; Adj'!$M$21))))</f>
        <v>0</v>
      </c>
      <c r="C17" s="249"/>
      <c r="D17" s="253"/>
      <c r="E17" s="378" t="str">
        <f>IF(G$6="Met","","2022-23 Total")</f>
        <v>2022-23 Total</v>
      </c>
      <c r="F17" s="255">
        <f>IF(E17="","",IF($B$1="Eligibility",IF('13. 22-23 Exc &amp; Adj'!$F$21&lt;0,0,'13. 22-23 Exc &amp; Adj'!$F$21),IF($B$1="Compliance",IF('13. 22-23 Exc &amp; Adj'!$M$21&lt;0,0,'13. 22-23 Exc &amp; Adj'!$M$21))))</f>
        <v>0</v>
      </c>
      <c r="G17" s="249"/>
      <c r="H17" s="253"/>
      <c r="I17" s="254" t="str">
        <f>IF(K$6="Met","","2022-23 Total")</f>
        <v>2022-23 Total</v>
      </c>
      <c r="J17" s="255">
        <f>IF(I17="","",IF($B$1="Eligibility",IF('13. 22-23 Exc &amp; Adj'!$F$21&lt;0,0,'13. 22-23 Exc &amp; Adj'!$F$21),IF($B$1="Compliance",IF('13. 22-23 Exc &amp; Adj'!$M$21&lt;0,0,'13. 22-23 Exc &amp; Adj'!$M$21))))</f>
        <v>0</v>
      </c>
      <c r="K17" s="249"/>
      <c r="L17" s="253"/>
      <c r="M17" s="254" t="str">
        <f>IF(O$6="Met","","2022-23 Total")</f>
        <v>2022-23 Total</v>
      </c>
      <c r="N17" s="255">
        <f>IF(M17="","",IF($B$1="Eligibility",IF('13. 22-23 Exc &amp; Adj'!$F$21&lt;0,0,'13. 22-23 Exc &amp; Adj'!$F$21),IF($B$1="Compliance",IF('13. 22-23 Exc &amp; Adj'!$M$21&lt;0,0,'13. 22-23 Exc &amp; Adj'!$M$21))))</f>
        <v>0</v>
      </c>
      <c r="O17" s="249"/>
      <c r="P17" s="253"/>
    </row>
    <row r="18" spans="1:16" x14ac:dyDescent="0.25">
      <c r="A18" s="378" t="e">
        <f>IF(C$6="Met","",IF(B$4="2021-2022","","2021-22 Total"))</f>
        <v>#N/A</v>
      </c>
      <c r="B18" s="255" t="e">
        <f>IF(A18="","",IF($B$1="Eligibility",IF('10. 21-22 Exc &amp; Adj'!$F$21&lt;0,0,'10. 21-22 Exc &amp; Adj'!$F$21),IF($B$1="Compliance",IF('10. 21-22 Exc &amp; Adj'!$M$21&lt;0,0,'10. 21-22 Exc &amp; Adj'!$M$21))))</f>
        <v>#N/A</v>
      </c>
      <c r="C18" s="249"/>
      <c r="D18" s="253"/>
      <c r="E18" s="378" t="e">
        <f>IF($G$6="Met","",IF(F4="2021-2022","","2021-22 Total"))</f>
        <v>#N/A</v>
      </c>
      <c r="F18" s="255" t="e">
        <f>IF(E18="","",IF($B$1="Eligibility",IF('10. 21-22 Exc &amp; Adj'!$F$21&lt;0,0,'10. 21-22 Exc &amp; Adj'!$F$21),IF($B$1="Compliance",IF('10. 21-22 Exc &amp; Adj'!$M$21&lt;0,0,'10. 21-22 Exc &amp; Adj'!$M$21))))</f>
        <v>#N/A</v>
      </c>
      <c r="G18" s="249"/>
      <c r="H18" s="253"/>
      <c r="I18" s="254" t="e">
        <f>IF(K$6="Met","",IF(J$4="2021-2022","","2021-22 Total"))</f>
        <v>#N/A</v>
      </c>
      <c r="J18" s="255" t="e">
        <f>IF(I18="","",IF($B$1="Eligibility",IF('10. 21-22 Exc &amp; Adj'!$F$21&lt;0,0,'10. 21-22 Exc &amp; Adj'!$F$21),IF($B$1="Compliance",IF('10. 21-22 Exc &amp; Adj'!$M$21&lt;0,0,'10. 21-22 Exc &amp; Adj'!$M$21))))</f>
        <v>#N/A</v>
      </c>
      <c r="K18" s="249"/>
      <c r="L18" s="253"/>
      <c r="M18" s="254" t="e">
        <f>IF(O$6="Met","",IF(N$4="2021-2022","","2021-22 Total"))</f>
        <v>#N/A</v>
      </c>
      <c r="N18" s="255" t="e">
        <f>IF(M18="","",IF($B$1="Eligibility",IF('10. 21-22 Exc &amp; Adj'!$F$21&lt;0,0,'10. 21-22 Exc &amp; Adj'!$F$21),IF($B$1="Compliance",IF('10. 21-22 Exc &amp; Adj'!$M$21&lt;0,0,'10. 21-22 Exc &amp; Adj'!$M$21))))</f>
        <v>#N/A</v>
      </c>
      <c r="O18" s="249"/>
      <c r="P18" s="253"/>
    </row>
    <row r="19" spans="1:16" x14ac:dyDescent="0.25">
      <c r="A19" s="378" t="e">
        <f>IF(C$6="Met","",IF(OR(B$4="2021-2022",B$4="2020-2021"),"","2020-21 Total"))</f>
        <v>#N/A</v>
      </c>
      <c r="B19" s="255" t="e">
        <f>IF(A19="","",IF('7. 20-21 Exc &amp; Adj'!$M$21&lt;0,0,'7. 20-21 Exc &amp; Adj'!$M$21))</f>
        <v>#N/A</v>
      </c>
      <c r="C19" s="249"/>
      <c r="D19" s="253"/>
      <c r="E19" s="378" t="e">
        <f>IF(G$6="Met","",IF(OR(F$4="2021-2022",F$4="2020-2021"),"","2020-21 Total"))</f>
        <v>#N/A</v>
      </c>
      <c r="F19" s="255" t="e">
        <f>IF(E19="","",IF('7. 20-21 Exc &amp; Adj'!$M$21&lt;0,0,'7. 20-21 Exc &amp; Adj'!$M$21))</f>
        <v>#N/A</v>
      </c>
      <c r="G19" s="249"/>
      <c r="H19" s="253"/>
      <c r="I19" s="254" t="e">
        <f>IF(K$6="Met","",IF(OR(J$4="2021-2022",J$4="2020-2021"),"","2020-21 Total"))</f>
        <v>#N/A</v>
      </c>
      <c r="J19" s="255" t="e">
        <f>IF(I19="","",IF('7. 20-21 Exc &amp; Adj'!$M$21&lt;0,0,'7. 20-21 Exc &amp; Adj'!$M$21))</f>
        <v>#N/A</v>
      </c>
      <c r="K19" s="249"/>
      <c r="L19" s="253"/>
      <c r="M19" s="254" t="e">
        <f>IF(O$6="Met","",IF(OR(N$4="2021-2022",N$4="2020-2021"),"","2020-21 Total"))</f>
        <v>#N/A</v>
      </c>
      <c r="N19" s="255" t="e">
        <f>IF(M19="","",IF('7. 20-21 Exc &amp; Adj'!$M$21&lt;0,0,'7. 20-21 Exc &amp; Adj'!$M$21))</f>
        <v>#N/A</v>
      </c>
      <c r="O19" s="249"/>
      <c r="P19" s="253"/>
    </row>
    <row r="20" spans="1:16" x14ac:dyDescent="0.25">
      <c r="A20" s="378" t="e">
        <f>IF(C$6="Met","",IF(OR(B$4="2021-2022",B$4="2020-2021",B$4="2019-2020"),"","2019-20 Total"))</f>
        <v>#N/A</v>
      </c>
      <c r="B20" s="255" t="e">
        <f>IF(A20="","",IF('23. 19-20 Exc &amp; Adj'!F20&lt;0,0,'23. 19-20 Exc &amp; Adj'!F20))</f>
        <v>#N/A</v>
      </c>
      <c r="C20" s="249"/>
      <c r="D20" s="253"/>
      <c r="E20" s="378" t="e">
        <f>IF(G$6="Met","",IF(OR(F$4="2021-2022",F$4="2020-2021",F$4="2019-2020"),"","2019-20 Total"))</f>
        <v>#N/A</v>
      </c>
      <c r="F20" s="255" t="e">
        <f>IF(E20="","",IF('23. 19-20 Exc &amp; Adj'!F20&lt;0,0,'23. 19-20 Exc &amp; Adj'!F20))</f>
        <v>#N/A</v>
      </c>
      <c r="G20" s="249"/>
      <c r="H20" s="253"/>
      <c r="I20" s="254" t="e">
        <f>IF(K$6="Met","",IF(OR(J$4="2021-2022",J$4="2020-2021",J$4="2019-2020"),"","2019-20 Total"))</f>
        <v>#N/A</v>
      </c>
      <c r="J20" s="255" t="e">
        <f>IF(I20="","",IF('23. 19-20 Exc &amp; Adj'!F20&lt;0,0,'23. 19-20 Exc &amp; Adj'!F20))</f>
        <v>#N/A</v>
      </c>
      <c r="K20" s="249"/>
      <c r="L20" s="253"/>
      <c r="M20" s="254" t="e">
        <f>IF(O$6="Met","",IF(OR(N$4="2021-2022",N$4="2020-2021",N$4="2019-2020"),"","2019-20 Total"))</f>
        <v>#N/A</v>
      </c>
      <c r="N20" s="255" t="e">
        <f>IF(M20="","",IF('23. 19-20 Exc &amp; Adj'!F20&lt;0,0,'23. 19-20 Exc &amp; Adj'!F20))</f>
        <v>#N/A</v>
      </c>
      <c r="O20" s="249"/>
      <c r="P20" s="253"/>
    </row>
    <row r="21" spans="1:16" x14ac:dyDescent="0.25">
      <c r="A21" s="285" t="e">
        <f>IF(C$6="Met","",IF(OR(B$4="2021-2022",B$4="2020-2021",B$4="2019-2020",B$4="2018-2019"),"","2018-19 Total"))</f>
        <v>#N/A</v>
      </c>
      <c r="B21" s="255" t="e">
        <f>IF(A21="","",IF('22. 18-19 Exc &amp; Adj'!F20&lt;0,0,'22. 18-19 Exc &amp; Adj'!F20))</f>
        <v>#N/A</v>
      </c>
      <c r="C21" s="249"/>
      <c r="D21" s="253"/>
      <c r="E21" s="285" t="e">
        <f>IF(G$6="Met","",IF(OR(F$4="2021-2022",F$4="2020-2021",F$4="2019-2020",F$4="2018-2019"),"","2018-19 Total"))</f>
        <v>#N/A</v>
      </c>
      <c r="F21" s="255" t="e">
        <f>IF(E21="","",IF('22. 18-19 Exc &amp; Adj'!F20&lt;0,0,'22. 18-19 Exc &amp; Adj'!F20))</f>
        <v>#N/A</v>
      </c>
      <c r="G21" s="249"/>
      <c r="H21" s="253"/>
      <c r="I21" s="256" t="e">
        <f>IF(K$6="Met","",IF(OR(J$4="2021-2022",J$4="2020-2021",J$4="2019-2020",J$4="2018-2019"),"","2018-19 Total"))</f>
        <v>#N/A</v>
      </c>
      <c r="J21" s="255" t="e">
        <f>IF(I21="","",IF('22. 18-19 Exc &amp; Adj'!F20&lt;0,0,'22. 18-19 Exc &amp; Adj'!F20))</f>
        <v>#N/A</v>
      </c>
      <c r="K21" s="249"/>
      <c r="L21" s="253"/>
      <c r="M21" s="256" t="e">
        <f>IF(O$6="Met","",IF(OR(N$4="2021-2022",N$4="2020-2021",N$4="2019-2020",N$4="2018-2019"),"","2018-19 Total"))</f>
        <v>#N/A</v>
      </c>
      <c r="N21" s="255" t="e">
        <f>IF(M21="","",IF('22. 18-19 Exc &amp; Adj'!F20&lt;0,0,'22. 18-19 Exc &amp; Adj'!F20))</f>
        <v>#N/A</v>
      </c>
      <c r="O21" s="249"/>
      <c r="P21" s="253"/>
    </row>
    <row r="22" spans="1:16" x14ac:dyDescent="0.25">
      <c r="A22" s="379" t="e">
        <f>IF(C$6="Met","",IF(OR(B$4="2021-2022",B$4="2020-2021",B$4="2019-2020",B$4="2018-2019",B$4="2017-2018"),"","2017-18 Total"))</f>
        <v>#N/A</v>
      </c>
      <c r="B22" s="258" t="e">
        <f>IF(A22="","",IF('21. 17-18 Exc &amp; Adj'!F20&lt;0,0,'21. 17-18 Exc &amp; Adj'!F20))</f>
        <v>#N/A</v>
      </c>
      <c r="C22" s="249"/>
      <c r="D22" s="253"/>
      <c r="E22" s="379" t="e">
        <f>IF(G$6="Met","",IF(OR(F$4="2021-2022",F$4="2020-2021",F$4="2019-2020",F$4="2018-2019",F$4="2017-2018"),"","2017-18 Total"))</f>
        <v>#N/A</v>
      </c>
      <c r="F22" s="258" t="e">
        <f>IF(E22="","",IF('21. 17-18 Exc &amp; Adj'!F20&lt;0,0,'21. 17-18 Exc &amp; Adj'!F20))</f>
        <v>#N/A</v>
      </c>
      <c r="G22" s="249"/>
      <c r="H22" s="253"/>
      <c r="I22" s="257" t="e">
        <f>IF(K$6="Met","",IF(OR(J$4="2021-2022",J$4="2020-2021",J$4="2019-2020",J$4="2018-2019",J$4="2017-2018"),"","2017-18 Total"))</f>
        <v>#N/A</v>
      </c>
      <c r="J22" s="258" t="e">
        <f>IF(I22="","",IF('21. 17-18 Exc &amp; Adj'!F20&lt;0,0,'21. 17-18 Exc &amp; Adj'!F20))</f>
        <v>#N/A</v>
      </c>
      <c r="K22" s="249"/>
      <c r="L22" s="253"/>
      <c r="M22" s="257" t="e">
        <f>IF(O$6="Met","",IF(OR(N$4="2021-2022",N$4="2020-2021",N$4="2019-2020",N$4="2018-2019",N$4="2017-2018"),"","2017-18 Total"))</f>
        <v>#N/A</v>
      </c>
      <c r="N22" s="258" t="e">
        <f>IF(M22="","",IF('21. 17-18 Exc &amp; Adj'!F20&lt;0,0,'21. 17-18 Exc &amp; Adj'!F20))</f>
        <v>#N/A</v>
      </c>
      <c r="O22" s="249"/>
      <c r="P22" s="253"/>
    </row>
    <row r="23" spans="1:16" x14ac:dyDescent="0.25">
      <c r="A23" s="384" t="e">
        <f>IF(C$6="Met","",IF(OR(B$4="2021-2022",B$4="2020-2021",B$4="2019-2020",B$4="2018-2019",B$4="2017-2018",B$4="2016-2017"),"","2016-17 Total"))</f>
        <v>#N/A</v>
      </c>
      <c r="B23" s="258" t="e">
        <f>IF(A23="","",IF('20. 16-17 Exc &amp; Adj'!F20&lt;0,0,'20. 16-17 Exc &amp; Adj'!F20))</f>
        <v>#N/A</v>
      </c>
      <c r="C23" s="249"/>
      <c r="D23" s="217"/>
      <c r="E23" s="384" t="e">
        <f>IF(G$6="Met","",IF(OR(F$4="2021-2022",F$4="2020-2021",F$4="2019-2020",F$4="2018-2019",F$4="2017-2018",F$4="2016-2017"),"","2016-17 Total"))</f>
        <v>#N/A</v>
      </c>
      <c r="F23" s="376" t="e">
        <f>IF(E23="","",IF('20. 16-17 Exc &amp; Adj'!F20&lt;0,0,'20. 16-17 Exc &amp; Adj'!F20))</f>
        <v>#N/A</v>
      </c>
      <c r="G23" s="249"/>
      <c r="H23" s="217"/>
      <c r="I23" s="375" t="e">
        <f>IF(K$6="Met","",IF(OR(J$4="2021-2022",J$4="2020-2021",J$4="2019-2020",J$4="2018-2019",J$4="2017-2018",J$4="2016-2017"),"","2016-17 Total"))</f>
        <v>#N/A</v>
      </c>
      <c r="J23" s="376" t="e">
        <f>IF(I23="","",IF('20. 16-17 Exc &amp; Adj'!F20&lt;0,0,'20. 16-17 Exc &amp; Adj'!F20))</f>
        <v>#N/A</v>
      </c>
      <c r="K23" s="249"/>
      <c r="M23" s="375" t="e">
        <f>IF(O$6="Met","",IF(OR(N$4="2021-2022",N$4="2020-2021",N$4="2019-2020",N$4="2018-2019",N$4="2017-2018",N$4="2016-2017"),"","2016-17 Total"))</f>
        <v>#N/A</v>
      </c>
      <c r="N23" s="376" t="e">
        <f>IF(M23="","",IF('20. 16-17 Exc &amp; Adj'!F20&lt;0,0,'20. 16-17 Exc &amp; Adj'!F20))</f>
        <v>#N/A</v>
      </c>
      <c r="O23" s="249"/>
    </row>
    <row r="24" spans="1:16" x14ac:dyDescent="0.25">
      <c r="A24" s="488" t="s">
        <v>146</v>
      </c>
      <c r="B24" s="489"/>
      <c r="C24" s="249"/>
      <c r="E24" s="488" t="s">
        <v>146</v>
      </c>
      <c r="F24" s="489"/>
      <c r="G24" s="249"/>
      <c r="I24" s="488" t="s">
        <v>146</v>
      </c>
      <c r="J24" s="489"/>
      <c r="K24" s="249"/>
      <c r="L24" s="216"/>
      <c r="M24" s="488" t="s">
        <v>146</v>
      </c>
      <c r="N24" s="489"/>
      <c r="O24" s="249"/>
      <c r="P24" s="216"/>
    </row>
    <row r="25" spans="1:16" x14ac:dyDescent="0.25">
      <c r="A25" s="259" t="s">
        <v>12</v>
      </c>
      <c r="B25" s="260"/>
      <c r="C25" s="261"/>
      <c r="D25" s="262"/>
      <c r="E25" s="259" t="s">
        <v>12</v>
      </c>
      <c r="F25" s="260"/>
      <c r="G25" s="261"/>
      <c r="H25" s="262"/>
      <c r="I25" s="259" t="s">
        <v>12</v>
      </c>
      <c r="J25" s="260"/>
      <c r="K25" s="261"/>
      <c r="L25" s="262"/>
      <c r="M25" s="259" t="s">
        <v>12</v>
      </c>
      <c r="N25" s="260"/>
      <c r="O25" s="261"/>
      <c r="P25" s="262"/>
    </row>
    <row r="26" spans="1:16" x14ac:dyDescent="0.25">
      <c r="A26" s="278" t="s">
        <v>71</v>
      </c>
      <c r="B26" s="252" t="s">
        <v>72</v>
      </c>
      <c r="C26" s="261"/>
      <c r="D26" s="262"/>
      <c r="E26" s="251" t="s">
        <v>71</v>
      </c>
      <c r="F26" s="252" t="s">
        <v>72</v>
      </c>
      <c r="G26" s="261"/>
      <c r="H26" s="262"/>
      <c r="I26" s="251" t="s">
        <v>71</v>
      </c>
      <c r="J26" s="252" t="s">
        <v>72</v>
      </c>
      <c r="K26" s="261"/>
      <c r="L26" s="262"/>
      <c r="M26" s="251" t="s">
        <v>71</v>
      </c>
      <c r="N26" s="252" t="s">
        <v>72</v>
      </c>
      <c r="O26" s="261"/>
      <c r="P26" s="262"/>
    </row>
    <row r="27" spans="1:16" x14ac:dyDescent="0.25">
      <c r="A27" s="378" t="str">
        <f>IF(C$6="Met","","2022-23 Total")</f>
        <v>2022-23 Total</v>
      </c>
      <c r="B27" s="255">
        <f>IF(A27="","",IF(AND($B$1="Eligibility",'13. 22-23 Exc &amp; Adj'!$B$31=""),0,(IF(AND($B$1="Eligibility",'13. 22-23 Exc &amp; Adj'!$B$31&gt;=0),"",IF(AND($B$1="Eligibility",'3. Getting Started'!$B$7="No"),'13. 22-23 Exc &amp; Adj'!$B$25,IF(AND($B$1="Eligibility",OR('3. Getting Started'!$B$7="Yes",'3. Getting Started'!$B$7="")),'13. 22-23 Exc &amp; Adj'!$B$35,IF(AND($B$1="Compliance",'13. 22-23 Exc &amp; Adj'!$I$31=""),0,IF(AND($B$1="Compliance",'13. 22-23 Exc &amp; Adj'!$I$31&gt;=0),"",IF(AND($B$1="Compliance",'3. Getting Started'!$B$7="No"),'13. 22-23 Exc &amp; Adj'!$I$25,IF(AND($B$1="Compliance",OR('3. Getting Started'!$B$7="Yes",'3. Getting Started'!$B$7="")),'13. 22-23 Exc &amp; Adj'!$I$35))))))))))</f>
        <v>0</v>
      </c>
      <c r="C27" s="261"/>
      <c r="D27" s="308"/>
      <c r="E27" s="254" t="str">
        <f>IF(G$6="Met","","2022-23 Total")</f>
        <v>2022-23 Total</v>
      </c>
      <c r="F27" s="255">
        <f>IF(E27="","",IF(AND($B$1="Eligibility",'13. 22-23 Exc &amp; Adj'!$B$31=""),0,(IF(AND($B$1="Eligibility",'13. 22-23 Exc &amp; Adj'!$B$31&gt;=0),"",IF(AND($B$1="Eligibility",'3. Getting Started'!$B$7="No"),'13. 22-23 Exc &amp; Adj'!$C$25,IF(AND($B$1="Eligibility",OR('3. Getting Started'!$B$7="Yes",'3. Getting Started'!$B$7="")),'13. 22-23 Exc &amp; Adj'!$C$35,IF(AND($B$1="Compliance",'13. 22-23 Exc &amp; Adj'!$I$31=""),0,IF(AND($B$1="Compliance",'13. 22-23 Exc &amp; Adj'!$I$31&gt;=0),"",IF(AND($B$1="Compliance",'3. Getting Started'!$B$7="No"),'13. 22-23 Exc &amp; Adj'!$J$25,IF(AND($B$1="Compliance",OR('3. Getting Started'!$B$7="Yes",'3. Getting Started'!$B$7="")),'13. 22-23 Exc &amp; Adj'!$J$35))))))))))</f>
        <v>0</v>
      </c>
      <c r="G27" s="261"/>
      <c r="H27" s="217"/>
      <c r="I27" s="254" t="str">
        <f>IF(K$6="Met","","2022-23 Total")</f>
        <v>2022-23 Total</v>
      </c>
      <c r="J27" s="255">
        <f>IF(I27="","",IF(AND($B$1="Eligibility",'13. 22-23 Exc &amp; Adj'!$B$31=""),0,(IF(AND($B$1="Eligibility",'13. 22-23 Exc &amp; Adj'!$B$31&gt;=0),"",IF(AND($B$1="Eligibility",'3. Getting Started'!$B$7="No"),'13. 22-23 Exc &amp; Adj'!$D$25,IF(AND($B$1="Eligibility",OR('3. Getting Started'!$B$7="Yes",'3. Getting Started'!$B$7="")),'13. 22-23 Exc &amp; Adj'!$B$35,IF(AND($B$1="Compliance",'13. 22-23 Exc &amp; Adj'!$I$31=""),0,IF(AND($B$1="Compliance",'13. 22-23 Exc &amp; Adj'!$I$31&gt;=0),"",IF(AND($B$1="Compliance",'3. Getting Started'!$B$7="No"),'13. 22-23 Exc &amp; Adj'!$K$25,IF(AND($B$1="Compliance",OR('3. Getting Started'!$B$7="Yes",'3. Getting Started'!$B$7="")),'13. 22-23 Exc &amp; Adj'!$I$35))))))))))</f>
        <v>0</v>
      </c>
      <c r="K27" s="261"/>
      <c r="M27" s="254" t="str">
        <f>IF(O$6="Met","","2022-23 Total")</f>
        <v>2022-23 Total</v>
      </c>
      <c r="N27" s="255">
        <f>IF(M27="","",IF(AND($B$1="Eligibility",'13. 22-23 Exc &amp; Adj'!$B$31=""),0,(IF(AND($B$1="Eligibility",'13. 22-23 Exc &amp; Adj'!$B$31&gt;=0),"",IF(AND($B$1="Eligibility",'3. Getting Started'!$B$7="No"),'13. 22-23 Exc &amp; Adj'!$E$25,IF(AND($B$1="Eligibility",OR('3. Getting Started'!$B$7="Yes",'3. Getting Started'!$B$7="")),'13. 22-23 Exc &amp; Adj'!$C$35,IF(AND($B$1="Compliance",'13. 22-23 Exc &amp; Adj'!$I$31=""),0,IF(AND($B$1="Compliance",'13. 22-23 Exc &amp; Adj'!$I$31&gt;=0),"",IF(AND($B$1="Compliance",'3. Getting Started'!$B$7="No"),'13. 22-23 Exc &amp; Adj'!$L$25,IF(AND($B$1="Compliance",OR('3. Getting Started'!$B$7="Yes",'3. Getting Started'!$B$7="")),'13. 22-23 Exc &amp; Adj'!$J$35))))))))))</f>
        <v>0</v>
      </c>
      <c r="O27" s="261"/>
    </row>
    <row r="28" spans="1:16" x14ac:dyDescent="0.25">
      <c r="A28" s="378" t="e">
        <f>IF(C$6="Met","",IF(B$4="2021-2022","","2021-22 Total"))</f>
        <v>#N/A</v>
      </c>
      <c r="B28" s="255" t="e">
        <f>IF(A28="","",IF(AND($B$1="Eligibility",'10. 21-22 Exc &amp; Adj'!$B$31=""),0,(IF(AND($B$1="Eligibility",'10. 21-22 Exc &amp; Adj'!$B$31&gt;=0),"",IF(AND($B$1="Eligibility",'3. Getting Started'!$B$7="No"),'10. 21-22 Exc &amp; Adj'!$B$25,IF(AND($B$1="Eligibility",OR('3. Getting Started'!$B$7="Yes",'3. Getting Started'!$B$7="")),'10. 21-22 Exc &amp; Adj'!$B$35,IF(AND($B$1="Compliance",'10. 21-22 Exc &amp; Adj'!$I$31=""),0,IF(AND($B$1="Compliance",'10. 21-22 Exc &amp; Adj'!$I$31&gt;=0),"",IF(AND($B$1="Compliance",'3. Getting Started'!$B$7="No"),'10. 21-22 Exc &amp; Adj'!$I$25,IF(AND($B$1="Compliance",OR('3. Getting Started'!$B$7="Yes",'3. Getting Started'!$B$7="")),'10. 21-22 Exc &amp; Adj'!$I$35))))))))))</f>
        <v>#N/A</v>
      </c>
      <c r="C28" s="261"/>
      <c r="D28" s="217"/>
      <c r="E28" s="254" t="e">
        <f>IF(G$6="Met","",IF(F$4="2021-2022","","2021-22 Total"))</f>
        <v>#N/A</v>
      </c>
      <c r="F28" s="255" t="e">
        <f>IF(E28="","",IF(AND($B$1="Eligibility",'10. 21-22 Exc &amp; Adj'!$B$31=""),0,(IF(AND($B$1="Eligibility",'10. 21-22 Exc &amp; Adj'!$B$31&gt;=0),"",IF(AND($B$1="Eligibility",'3. Getting Started'!$B$7="No"),'10. 21-22 Exc &amp; Adj'!$C$25,IF(AND($B$1="Eligibility",OR('3. Getting Started'!$B$7="Yes",'3. Getting Started'!$B$7="")),'10. 21-22 Exc &amp; Adj'!$C$35,IF(AND($B$1="Compliance",'10. 21-22 Exc &amp; Adj'!$I$31=""),0,IF(AND($B$1="Compliance",'10. 21-22 Exc &amp; Adj'!$I$31&gt;=0),"",IF(AND($B$1="Compliance",'3. Getting Started'!$B$7="No"),'10. 21-22 Exc &amp; Adj'!$J$25,IF(AND($B$1="Compliance",OR('3. Getting Started'!$B$7="Yes",'3. Getting Started'!$B$7="")),'10. 21-22 Exc &amp; Adj'!$J$35))))))))))</f>
        <v>#N/A</v>
      </c>
      <c r="G28" s="261"/>
      <c r="H28" s="217"/>
      <c r="I28" s="254" t="e">
        <f>IF(K$6="Met","",IF(J$4="2021-2022","","2021-22 Total"))</f>
        <v>#N/A</v>
      </c>
      <c r="J28" s="255" t="e">
        <f>IF(I28="","",IF(AND($B$1="Eligibility",'10. 21-22 Exc &amp; Adj'!$B$31=""),0,(IF(AND($B$1="Eligibility",'10. 21-22 Exc &amp; Adj'!$B$31&gt;=0),"",IF(AND($B$1="Eligibility",'3. Getting Started'!$B$7="No"),'10. 21-22 Exc &amp; Adj'!$D$25,IF(AND($B$1="Eligibility",OR('3. Getting Started'!$B$7="Yes",'3. Getting Started'!$B$7="")),'10. 21-22 Exc &amp; Adj'!$B$35,IF(AND($B$1="Compliance",'10. 21-22 Exc &amp; Adj'!$I$31=""),0,IF(AND($B$1="Compliance",'10. 21-22 Exc &amp; Adj'!$I$31&gt;=0),"",IF(AND($B$1="Compliance",'3. Getting Started'!$B$7="No"),'10. 21-22 Exc &amp; Adj'!$K$25,IF(AND($B$1="Compliance",OR('3. Getting Started'!$B$7="Yes",'3. Getting Started'!$B$7="")),'10. 21-22 Exc &amp; Adj'!$I$35))))))))))</f>
        <v>#N/A</v>
      </c>
      <c r="K28" s="261"/>
      <c r="M28" s="254" t="e">
        <f>IF(O$6="Met","",IF(N$4="2021-2022","","2021-22 Total"))</f>
        <v>#N/A</v>
      </c>
      <c r="N28" s="255" t="e">
        <f>IF(M28="","",IF(AND($B$1="Eligibility",'10. 21-22 Exc &amp; Adj'!$B$31=""),0,(IF(AND($B$1="Eligibility",'10. 21-22 Exc &amp; Adj'!$B$31&gt;=0),"",IF(AND($B$1="Eligibility",'3. Getting Started'!$B$7="No"),'10. 21-22 Exc &amp; Adj'!$E$25,IF(AND($B$1="Eligibility",OR('3. Getting Started'!$B$7="Yes",'3. Getting Started'!$B$7="")),'10. 21-22 Exc &amp; Adj'!$C$35,IF(AND($B$1="Compliance",'10. 21-22 Exc &amp; Adj'!$I$31=""),0,IF(AND($B$1="Compliance",'10. 21-22 Exc &amp; Adj'!$I$31&gt;=0),"",IF(AND($B$1="Compliance",'3. Getting Started'!$B$7="No"),'10. 21-22 Exc &amp; Adj'!$L$25,IF(AND($B$1="Compliance",OR('3. Getting Started'!$B$7="Yes",'3. Getting Started'!$B$7="")),'10. 21-22 Exc &amp; Adj'!$J$35))))))))))</f>
        <v>#N/A</v>
      </c>
      <c r="O28" s="261"/>
    </row>
    <row r="29" spans="1:16" x14ac:dyDescent="0.25">
      <c r="A29" s="378" t="e">
        <f>IF(C$6="Met","",IF(OR(B$4="2021-2022",B$4="2020-2021"),"","2020-21 Total"))</f>
        <v>#N/A</v>
      </c>
      <c r="B29" s="255" t="e">
        <f>IF(A29="","",IF('7. 20-21 Exc &amp; Adj'!$I$31="",0,IF('7. 20-21 Exc &amp; Adj'!$I$31&gt;=0,"",IF('3. Getting Started'!$B$7="No",'7. 20-21 Exc &amp; Adj'!$I$25,IF(OR('3. Getting Started'!$B$7="Yes",'3. Getting Started'!$B$7=""),'7. 20-21 Exc &amp; Adj'!$I$35)))))</f>
        <v>#N/A</v>
      </c>
      <c r="C29" s="261"/>
      <c r="D29" s="217"/>
      <c r="E29" s="254" t="e">
        <f>IF(G$6="Met","",IF(OR(F$4="2021-2022",F$4="2020-2021"),"","2020-21 Total"))</f>
        <v>#N/A</v>
      </c>
      <c r="F29" s="255" t="e">
        <f>IF(E29="","",IF('7. 20-21 Exc &amp; Adj'!$I$31="",0,IF('7. 20-21 Exc &amp; Adj'!$I$31&gt;=0,"",IF('3. Getting Started'!$B$7="No",'7. 20-21 Exc &amp; Adj'!$J$25,IF(OR('3. Getting Started'!$B$7="Yes",'3. Getting Started'!$B$7=""),'7. 20-21 Exc &amp; Adj'!$J$35)))))</f>
        <v>#N/A</v>
      </c>
      <c r="G29" s="261"/>
      <c r="H29" s="217"/>
      <c r="I29" s="254" t="e">
        <f>IF(K$6="Met","",IF(OR(J$4="2021-2022",J$4="2020-2021"),"","2020-21 Total"))</f>
        <v>#N/A</v>
      </c>
      <c r="J29" s="255" t="e">
        <f>IF(I29="","",IF('7. 20-21 Exc &amp; Adj'!$I$31="",0,IF('7. 20-21 Exc &amp; Adj'!$I$31&gt;=0,"",IF('3. Getting Started'!$B$7="No",'7. 20-21 Exc &amp; Adj'!$K$25,IF(OR('3. Getting Started'!$B$7="Yes",'3. Getting Started'!$B$7=""),'7. 20-21 Exc &amp; Adj'!$I$35)))))</f>
        <v>#N/A</v>
      </c>
      <c r="K29" s="261"/>
      <c r="M29" s="254" t="e">
        <f>IF(O$6="Met","",IF(OR(N$4="2021-2022",N$4="2020-2021"),"","2020-21 Total"))</f>
        <v>#N/A</v>
      </c>
      <c r="N29" s="255" t="e">
        <f>IF(M29="","",IF('7. 20-21 Exc &amp; Adj'!$I$31="",0,IF('7. 20-21 Exc &amp; Adj'!$I$31&gt;=0,"",IF('3. Getting Started'!$B$7="No",'7. 20-21 Exc &amp; Adj'!$L$25,IF(OR('3. Getting Started'!$B$7="Yes",'3. Getting Started'!$B$7=""),'7. 20-21 Exc &amp; Adj'!$J$35)))))</f>
        <v>#N/A</v>
      </c>
      <c r="O29" s="261"/>
    </row>
    <row r="30" spans="1:16" x14ac:dyDescent="0.25">
      <c r="A30" s="378" t="e">
        <f>IF(C$6="Met","",IF(OR(B$4="2021-2022",B$4="2020-2021",B$4="2019-2020"),"","2019-20 Total"))</f>
        <v>#N/A</v>
      </c>
      <c r="B30" s="255" t="e">
        <f>IF(A30="","",IF('23. 19-20 Exc &amp; Adj'!$B$30="",0,(IF('23. 19-20 Exc &amp; Adj'!$B$30&gt;=0,"",IF('3. Getting Started'!$B$7="No",'23. 19-20 Exc &amp; Adj'!B$24,'23. 19-20 Exc &amp; Adj'!B$34)))))</f>
        <v>#N/A</v>
      </c>
      <c r="C30" s="261"/>
      <c r="D30" s="262"/>
      <c r="E30" s="254" t="e">
        <f>IF(G$6="Met","",IF(OR(F$4="2021-2022",F$4="2020-2021",F$4="2019-2020"),"","2019-20 Total"))</f>
        <v>#N/A</v>
      </c>
      <c r="F30" s="255" t="e">
        <f>IF(E30="","",IF('23. 19-20 Exc &amp; Adj'!$B$30="",0,IF('23. 19-20 Exc &amp; Adj'!B30&gt;=0,"",IF('3. Getting Started'!B7="No",'23. 19-20 Exc &amp; Adj'!C24,'23. 19-20 Exc &amp; Adj'!C34))))</f>
        <v>#N/A</v>
      </c>
      <c r="G30" s="261"/>
      <c r="H30" s="262"/>
      <c r="I30" s="254" t="e">
        <f>IF(K$6="Met","",IF(OR(J$4="2021-2022",J$4="2020-2021",J$4="2019-2020"),"","2019-20 Total"))</f>
        <v>#N/A</v>
      </c>
      <c r="J30" s="255" t="e">
        <f>IF(I30="","",IF('23. 19-20 Exc &amp; Adj'!$B$30="",0,IF('23. 19-20 Exc &amp; Adj'!B30&gt;=0,"",IF('3. Getting Started'!B7="No",'23. 19-20 Exc &amp; Adj'!D24,'23. 19-20 Exc &amp; Adj'!B34))))</f>
        <v>#N/A</v>
      </c>
      <c r="K30" s="261"/>
      <c r="L30" s="262"/>
      <c r="M30" s="254" t="e">
        <f>IF(O$6="Met","",IF(OR(N$4="2021-2022",N$4="2020-2021",N$4="2019-2020"),"","2019-20 Total"))</f>
        <v>#N/A</v>
      </c>
      <c r="N30" s="255" t="e">
        <f>IF(M30="","",IF('23. 19-20 Exc &amp; Adj'!$B$30="",0,IF('23. 19-20 Exc &amp; Adj'!B30&gt;=0,"",IF('3. Getting Started'!B7="No",'23. 19-20 Exc &amp; Adj'!E24,'23. 19-20 Exc &amp; Adj'!C34))))</f>
        <v>#N/A</v>
      </c>
      <c r="O30" s="261"/>
      <c r="P30" s="262"/>
    </row>
    <row r="31" spans="1:16" x14ac:dyDescent="0.25">
      <c r="A31" s="285" t="e">
        <f>IF(C$6="Met","",IF(OR(B$4="2021-2022",B$4="2020-2021",B$4="2019-2020",B$4="2018-2019"),"","2018-19 Total"))</f>
        <v>#N/A</v>
      </c>
      <c r="B31" s="255" t="e">
        <f>IF(A31="","",IF('22. 18-19 Exc &amp; Adj'!$B$30="",0,IF('22. 18-19 Exc &amp; Adj'!$B$30&gt;="",0,IF('3. Getting Started'!$B$7="No",'22. 18-19 Exc &amp; Adj'!$B$24,'22. 18-19 Exc &amp; Adj'!$B$34))))</f>
        <v>#N/A</v>
      </c>
      <c r="C31" s="261"/>
      <c r="D31" s="262"/>
      <c r="E31" s="256" t="e">
        <f>IF(G$6="Met","",IF(OR(F$4="2021-2022",F$4="2020-2021",F$4="2019-2020",F$4="2018-2019"),"","2018-19 Total"))</f>
        <v>#N/A</v>
      </c>
      <c r="F31" s="255" t="e">
        <f>IF(E31="","",IF('22. 18-19 Exc &amp; Adj'!$B$30="",0,IF('22. 18-19 Exc &amp; Adj'!B30&gt;=0,"",IF('3. Getting Started'!B7="No",'22. 18-19 Exc &amp; Adj'!C24,'22. 18-19 Exc &amp; Adj'!C34))))</f>
        <v>#N/A</v>
      </c>
      <c r="G31" s="261"/>
      <c r="H31" s="262"/>
      <c r="I31" s="256" t="e">
        <f>IF(K$6="Met","",IF(OR(J$4="2021-2022",J$4="2020-2021",J$4="2019-2020",J$4="2018-2019"),"","2018-19 Total"))</f>
        <v>#N/A</v>
      </c>
      <c r="J31" s="255" t="e">
        <f>IF(I31="","",IF('22. 18-19 Exc &amp; Adj'!$B$30="",0,IF('22. 18-19 Exc &amp; Adj'!B30&gt;=0,"",IF('3. Getting Started'!B7="No",'22. 18-19 Exc &amp; Adj'!D24,'22. 18-19 Exc &amp; Adj'!B34))))</f>
        <v>#N/A</v>
      </c>
      <c r="K31" s="261"/>
      <c r="L31" s="262"/>
      <c r="M31" s="256" t="e">
        <f>IF(O$6="Met","",IF(OR(N$4="2021-2022",N$4="2020-2021",N$4="2019-2020",N$4="2018-2019"),"","2018-19 Total"))</f>
        <v>#N/A</v>
      </c>
      <c r="N31" s="255" t="e">
        <f>IF(M31="","",IF('22. 18-19 Exc &amp; Adj'!$B$30="",0,IF('22. 18-19 Exc &amp; Adj'!B30&gt;=0,"",IF('3. Getting Started'!B7="No",'22. 18-19 Exc &amp; Adj'!E24,'22. 18-19 Exc &amp; Adj'!C34))))</f>
        <v>#N/A</v>
      </c>
      <c r="O31" s="261"/>
      <c r="P31" s="262"/>
    </row>
    <row r="32" spans="1:16" x14ac:dyDescent="0.25">
      <c r="A32" s="379" t="e">
        <f>IF(C$6="Met","",IF(OR(B$4="2021-2022",B$4="2020-2021",B$4="2019-2020",B$4="2018-2019",B$4="2017-2018"),"","2017-18 Total"))</f>
        <v>#N/A</v>
      </c>
      <c r="B32" s="258" t="e">
        <f>IF(A32="","",IF('21. 17-18 Exc &amp; Adj'!$B$30="",0,IF('21. 17-18 Exc &amp; Adj'!B30&gt;=0,"",IF('3. Getting Started'!B7="No",'21. 17-18 Exc &amp; Adj'!B24,'21. 17-18 Exc &amp; Adj'!B34))))</f>
        <v>#N/A</v>
      </c>
      <c r="C32" s="261"/>
      <c r="D32" s="262"/>
      <c r="E32" s="256" t="e">
        <f>IF(G$6="Met","",IF(OR(F$4="2021-2022",F$4="2020-2021",F$4="2019-2020",F$4="2018-2019",F$4="2017-2018"),"","2017-18 Total"))</f>
        <v>#N/A</v>
      </c>
      <c r="F32" s="255" t="e">
        <f>IF(E32="","",IF('21. 17-18 Exc &amp; Adj'!$B$30="",0,IF('21. 17-18 Exc &amp; Adj'!B30&gt;=0,"",IF('3. Getting Started'!B7="No",'21. 17-18 Exc &amp; Adj'!C24,'21. 17-18 Exc &amp; Adj'!C34))))</f>
        <v>#N/A</v>
      </c>
      <c r="G32" s="261"/>
      <c r="H32" s="262"/>
      <c r="I32" s="257" t="e">
        <f>IF(K$6="Met","",IF(OR(J$4="2021-2022",J$4="2020-2021",J$4="2019-2020",J$4="2018-2019",J$4="2017-2018"),"","2017-18 Total"))</f>
        <v>#N/A</v>
      </c>
      <c r="J32" s="258" t="e">
        <f>IF(I32="","",IF('21. 17-18 Exc &amp; Adj'!$B$30="",0,IF('21. 17-18 Exc &amp; Adj'!B30&gt;=0,"",IF('3. Getting Started'!B7="No",'21. 17-18 Exc &amp; Adj'!D24,'21. 17-18 Exc &amp; Adj'!B34))))</f>
        <v>#N/A</v>
      </c>
      <c r="K32" s="261"/>
      <c r="L32" s="262"/>
      <c r="M32" s="257" t="e">
        <f>IF(O$6="Met","",IF(OR(N$4="2021-2022",N$4="2020-2021",N$4="2019-2020",N$4="2018-2019",N$4="2017-2018"),"","2017-18 Total"))</f>
        <v>#N/A</v>
      </c>
      <c r="N32" s="258" t="e">
        <f>IF(M32="","",IF('21. 17-18 Exc &amp; Adj'!$B$30="",0,IF('21. 17-18 Exc &amp; Adj'!B30&gt;=0,"",IF('3. Getting Started'!B7="No",'21. 17-18 Exc &amp; Adj'!E24,'21. 17-18 Exc &amp; Adj'!C34))))</f>
        <v>#N/A</v>
      </c>
      <c r="O32" s="261"/>
      <c r="P32" s="262"/>
    </row>
    <row r="33" spans="1:16" x14ac:dyDescent="0.25">
      <c r="A33" s="384" t="e">
        <f>IF(C$6="Met","",IF(OR(B$4="2021-2022",B$4="2020-2021",B$4="2019-2020",B$4="2018-2019",B$4="2017-2018",B$4="2016-2017"),"","2016-17 Total"))</f>
        <v>#N/A</v>
      </c>
      <c r="B33" s="376" t="e">
        <f>IF(A33="","",IF('20. 16-17 Exc &amp; Adj'!$B$30="",0,IF('20. 16-17 Exc &amp; Adj'!B30&gt;=0,"",IF('3. Getting Started'!B7="No",'20. 16-17 Exc &amp; Adj'!B24,'20. 16-17 Exc &amp; Adj'!B34))))</f>
        <v>#N/A</v>
      </c>
      <c r="C33" s="261"/>
      <c r="D33" s="253"/>
      <c r="E33" s="375" t="e">
        <f>IF(G$6="Met","",IF(OR(F$4="2021-2022",F$4="2020-2021",F$4="2019-2020",F$4="2018-2019",F$4="2017-2018",F$4="2016-2017"),"","2016-17 Total"))</f>
        <v>#N/A</v>
      </c>
      <c r="F33" s="376" t="e">
        <f>IF(E33="","",IF('20. 16-17 Exc &amp; Adj'!$B$30="",0,IF('20. 16-17 Exc &amp; Adj'!B30&gt;=0,"",IF('3. Getting Started'!B7="No",'20. 16-17 Exc &amp; Adj'!C24,'20. 16-17 Exc &amp; Adj'!C34))))</f>
        <v>#N/A</v>
      </c>
      <c r="G33" s="261"/>
      <c r="H33" s="253"/>
      <c r="I33" s="375" t="e">
        <f>IF(K$6="Met","",IF(OR(J$4="2021-2022",J$4="2020-2021",J$4="2019-2020",J$4="2018-2019",J$4="2017-2018",J$4="2016-2017"),"","2016-17 Total"))</f>
        <v>#N/A</v>
      </c>
      <c r="J33" s="376" t="e">
        <f>IF(I33="","",IF('20. 16-17 Exc &amp; Adj'!$B$30="",0,IF('20. 16-17 Exc &amp; Adj'!B30&gt;=0,"",IF('3. Getting Started'!B7="No",'20. 16-17 Exc &amp; Adj'!D24,'20. 16-17 Exc &amp; Adj'!B34))))</f>
        <v>#N/A</v>
      </c>
      <c r="K33" s="261"/>
      <c r="L33" s="253"/>
      <c r="M33" s="375" t="e">
        <f>IF(O$6="Met","",IF(OR(N$4="2021-2022",N$4="2020-2021",N$4="2019-2020",N$4="2018-2019",N$4="2017-2018",N$4="2016-2017"),"","2016-17 Total"))</f>
        <v>#N/A</v>
      </c>
      <c r="N33" s="268" t="e">
        <f>IF(M33="","",IF('20. 16-17 Exc &amp; Adj'!$B$30="",0,IF('20. 16-17 Exc &amp; Adj'!B30&gt;=0,"",IF('3. Getting Started'!B7="No",'20. 16-17 Exc &amp; Adj'!E24,'20. 16-17 Exc &amp; Adj'!C34))))</f>
        <v>#N/A</v>
      </c>
      <c r="O33" s="261"/>
      <c r="P33" s="253"/>
    </row>
    <row r="34" spans="1:16" x14ac:dyDescent="0.25">
      <c r="A34" s="488" t="s">
        <v>146</v>
      </c>
      <c r="B34" s="489"/>
      <c r="C34" s="261"/>
      <c r="D34" s="253"/>
      <c r="E34" s="488" t="s">
        <v>146</v>
      </c>
      <c r="F34" s="489"/>
      <c r="G34" s="261"/>
      <c r="H34" s="253"/>
      <c r="I34" s="488" t="s">
        <v>146</v>
      </c>
      <c r="J34" s="489"/>
      <c r="K34" s="261"/>
      <c r="L34" s="253"/>
      <c r="M34" s="488" t="s">
        <v>146</v>
      </c>
      <c r="N34" s="489"/>
      <c r="O34" s="261"/>
      <c r="P34" s="253"/>
    </row>
    <row r="35" spans="1:16" x14ac:dyDescent="0.25">
      <c r="A35" s="247" t="s">
        <v>36</v>
      </c>
      <c r="B35" s="260"/>
      <c r="C35" s="261"/>
      <c r="D35" s="253"/>
      <c r="E35" s="247" t="s">
        <v>36</v>
      </c>
      <c r="F35" s="260"/>
      <c r="G35" s="261"/>
      <c r="H35" s="253"/>
      <c r="I35" s="247" t="s">
        <v>36</v>
      </c>
      <c r="J35" s="260"/>
      <c r="K35" s="261"/>
      <c r="L35" s="253"/>
      <c r="M35" s="247" t="s">
        <v>36</v>
      </c>
      <c r="N35" s="260"/>
      <c r="O35" s="261"/>
      <c r="P35" s="253"/>
    </row>
    <row r="36" spans="1:16" x14ac:dyDescent="0.25">
      <c r="A36" s="247" t="s">
        <v>40</v>
      </c>
      <c r="B36" s="260"/>
      <c r="C36" s="261"/>
      <c r="D36" s="253"/>
      <c r="E36" s="247" t="s">
        <v>40</v>
      </c>
      <c r="F36" s="260"/>
      <c r="G36" s="261"/>
      <c r="H36" s="253"/>
      <c r="I36" s="247" t="s">
        <v>40</v>
      </c>
      <c r="J36" s="260"/>
      <c r="K36" s="261"/>
      <c r="L36" s="253"/>
      <c r="M36" s="247" t="s">
        <v>40</v>
      </c>
      <c r="N36" s="260"/>
      <c r="O36" s="261"/>
      <c r="P36" s="253"/>
    </row>
    <row r="37" spans="1:16" x14ac:dyDescent="0.25">
      <c r="A37" s="247" t="s">
        <v>37</v>
      </c>
      <c r="B37" s="260"/>
      <c r="C37" s="261"/>
      <c r="D37" s="253"/>
      <c r="E37" s="247" t="s">
        <v>37</v>
      </c>
      <c r="F37" s="260"/>
      <c r="G37" s="261"/>
      <c r="H37" s="253"/>
      <c r="I37" s="247" t="s">
        <v>37</v>
      </c>
      <c r="J37" s="260"/>
      <c r="K37" s="261"/>
      <c r="L37" s="253"/>
      <c r="M37" s="247" t="s">
        <v>37</v>
      </c>
      <c r="N37" s="260"/>
      <c r="O37" s="261"/>
      <c r="P37" s="253"/>
    </row>
    <row r="38" spans="1:16" x14ac:dyDescent="0.25">
      <c r="A38" s="247" t="s">
        <v>39</v>
      </c>
      <c r="B38" s="260"/>
      <c r="C38" s="261"/>
      <c r="D38" s="253"/>
      <c r="E38" s="247" t="s">
        <v>39</v>
      </c>
      <c r="F38" s="260"/>
      <c r="G38" s="261"/>
      <c r="H38" s="253"/>
      <c r="I38" s="247" t="s">
        <v>39</v>
      </c>
      <c r="J38" s="260"/>
      <c r="K38" s="261"/>
      <c r="L38" s="253"/>
      <c r="M38" s="247" t="s">
        <v>39</v>
      </c>
      <c r="N38" s="260"/>
      <c r="O38" s="261"/>
      <c r="P38" s="253"/>
    </row>
    <row r="39" spans="1:16" x14ac:dyDescent="0.25">
      <c r="A39" s="247" t="s">
        <v>38</v>
      </c>
      <c r="B39" s="260"/>
      <c r="C39" s="261"/>
      <c r="D39" s="253"/>
      <c r="E39" s="247" t="s">
        <v>38</v>
      </c>
      <c r="F39" s="260"/>
      <c r="G39" s="261"/>
      <c r="H39" s="253"/>
      <c r="I39" s="247" t="s">
        <v>38</v>
      </c>
      <c r="J39" s="260"/>
      <c r="K39" s="261"/>
      <c r="L39" s="253"/>
      <c r="M39" s="247" t="s">
        <v>38</v>
      </c>
      <c r="N39" s="260"/>
      <c r="O39" s="261"/>
      <c r="P39" s="253"/>
    </row>
    <row r="40" spans="1:16" x14ac:dyDescent="0.25">
      <c r="A40" s="278" t="s">
        <v>71</v>
      </c>
      <c r="B40" s="252" t="s">
        <v>72</v>
      </c>
      <c r="C40" s="261"/>
      <c r="D40" s="253"/>
      <c r="E40" s="251" t="s">
        <v>71</v>
      </c>
      <c r="F40" s="252" t="s">
        <v>72</v>
      </c>
      <c r="G40" s="261"/>
      <c r="H40" s="253"/>
      <c r="I40" s="251" t="s">
        <v>71</v>
      </c>
      <c r="J40" s="263" t="s">
        <v>72</v>
      </c>
      <c r="K40" s="261"/>
      <c r="L40" s="253"/>
      <c r="M40" s="251" t="s">
        <v>71</v>
      </c>
      <c r="N40" s="263" t="s">
        <v>72</v>
      </c>
      <c r="O40" s="261"/>
      <c r="P40" s="253"/>
    </row>
    <row r="41" spans="1:16" x14ac:dyDescent="0.25">
      <c r="A41" s="378" t="str">
        <f>IF(C$6="Met","","2022-23 Total")</f>
        <v>2022-23 Total</v>
      </c>
      <c r="B41" s="267">
        <f>IF(A41="","",IF($B$1="Eligibility",'13. 22-23 Exc &amp; Adj'!$C$46,IF($B$1="Compliance",'13. 22-23 Exc &amp; Adj'!$J$46)))</f>
        <v>0</v>
      </c>
      <c r="C41" s="261"/>
      <c r="D41" s="253"/>
      <c r="E41" s="254" t="str">
        <f>IF(G$6="Met","","2022-23 Total")</f>
        <v>2022-23 Total</v>
      </c>
      <c r="F41" s="267">
        <f>IF(E41="","",IF($B$1="Eligibility",'13. 22-23 Exc &amp; Adj'!$C$46,IF($B$1="Compliance",'13. 22-23 Exc &amp; Adj'!$J$46)))</f>
        <v>0</v>
      </c>
      <c r="G41" s="261"/>
      <c r="H41" s="253"/>
      <c r="I41" s="254" t="str">
        <f>IF(K$6="Met","","2022-23 Total")</f>
        <v>2022-23 Total</v>
      </c>
      <c r="J41" s="265">
        <f>IF(I41="","",IF($B$1="Eligibility",'13. 22-23 Exc &amp; Adj'!$C$46,IF($B$1="Compliance",'13. 22-23 Exc &amp; Adj'!$J$46)))</f>
        <v>0</v>
      </c>
      <c r="K41" s="261"/>
      <c r="L41" s="253"/>
      <c r="M41" s="254" t="str">
        <f>IF(O$6="Met","","2022-23 Total")</f>
        <v>2022-23 Total</v>
      </c>
      <c r="N41" s="265">
        <f>IF(M41="","",IF($B$1="Eligibility",'13. 22-23 Exc &amp; Adj'!$C$46,IF($B$1="Compliance",'13. 22-23 Exc &amp; Adj'!$J$46)))</f>
        <v>0</v>
      </c>
      <c r="O41" s="261"/>
      <c r="P41" s="253"/>
    </row>
    <row r="42" spans="1:16" x14ac:dyDescent="0.25">
      <c r="A42" s="378" t="e">
        <f>IF(C$6="Met","",IF(B$4="2021-2022","","2021-22 Total"))</f>
        <v>#N/A</v>
      </c>
      <c r="B42" s="267" t="e">
        <f>IF(A42="","",IF($B$1="Eligibility",'10. 21-22 Exc &amp; Adj'!$C$46,IF($B$1="Compliance",'10. 21-22 Exc &amp; Adj'!$J$46)))</f>
        <v>#N/A</v>
      </c>
      <c r="C42" s="261"/>
      <c r="D42" s="253"/>
      <c r="E42" s="254" t="e">
        <f>IF(G$6="Met","",IF(F$4="2021-2022","","2021-22 Total"))</f>
        <v>#N/A</v>
      </c>
      <c r="F42" s="267" t="e">
        <f>IF(E42="","",IF($B$1="Eligibility",'10. 21-22 Exc &amp; Adj'!$C$46,IF($B$1="Compliance",'10. 21-22 Exc &amp; Adj'!$J$46)))</f>
        <v>#N/A</v>
      </c>
      <c r="G42" s="261"/>
      <c r="H42" s="253"/>
      <c r="I42" s="254" t="e">
        <f>IF(K$6="Met","",IF(J$4="2021-2022","","2021-22 Total"))</f>
        <v>#N/A</v>
      </c>
      <c r="J42" s="265" t="e">
        <f>IF(I42="","",IF($B$1="Eligibility",'10. 21-22 Exc &amp; Adj'!$C$46,IF($B$1="Compliance",'10. 21-22 Exc &amp; Adj'!$J$46)))</f>
        <v>#N/A</v>
      </c>
      <c r="K42" s="261"/>
      <c r="L42" s="253"/>
      <c r="M42" s="254" t="e">
        <f>IF(O$6="Met","",IF(N$4="2021-2022","","2021-22 Total"))</f>
        <v>#N/A</v>
      </c>
      <c r="N42" s="265" t="e">
        <f>IF(M42="","",IF($B$1="Eligibility",'10. 21-22 Exc &amp; Adj'!$C$46,IF($B$1="Compliance",'10. 21-22 Exc &amp; Adj'!$J$46)))</f>
        <v>#N/A</v>
      </c>
      <c r="O42" s="261"/>
      <c r="P42" s="253"/>
    </row>
    <row r="43" spans="1:16" x14ac:dyDescent="0.25">
      <c r="A43" s="378" t="e">
        <f>IF(C$6="Met","",IF(OR(B$4="2021-2022",B$4="2020-2021"),"","2020-21 Total"))</f>
        <v>#N/A</v>
      </c>
      <c r="B43" s="267" t="e">
        <f>IF(A43="","",'7. 20-21 Exc &amp; Adj'!$J$46)</f>
        <v>#N/A</v>
      </c>
      <c r="C43" s="261"/>
      <c r="D43" s="253"/>
      <c r="E43" s="254" t="e">
        <f>IF(G$6="Met","",IF(OR(F$4="2021-2022",F$4="2020-2021"),"","2020-21 Total"))</f>
        <v>#N/A</v>
      </c>
      <c r="F43" s="267" t="e">
        <f>IF(E43="","",'7. 20-21 Exc &amp; Adj'!$J$46)</f>
        <v>#N/A</v>
      </c>
      <c r="G43" s="261"/>
      <c r="H43" s="253"/>
      <c r="I43" s="254" t="e">
        <f>IF(K$6="Met","",IF(OR(J$4="2021-2022",J$4="2020-2021"),"","2020-21 Total"))</f>
        <v>#N/A</v>
      </c>
      <c r="J43" s="265" t="e">
        <f>IF(I43="","",'7. 20-21 Exc &amp; Adj'!$J$46)</f>
        <v>#N/A</v>
      </c>
      <c r="K43" s="261"/>
      <c r="L43" s="253"/>
      <c r="M43" s="254" t="e">
        <f>IF(O$6="Met","",IF(OR(N$4="2021-2022",N$4="2020-2021"),"","2020-21 Total"))</f>
        <v>#N/A</v>
      </c>
      <c r="N43" s="265" t="e">
        <f>IF(M43="","",'7. 20-21 Exc &amp; Adj'!$J$46)</f>
        <v>#N/A</v>
      </c>
      <c r="O43" s="261"/>
      <c r="P43" s="253"/>
    </row>
    <row r="44" spans="1:16" x14ac:dyDescent="0.25">
      <c r="A44" s="378" t="e">
        <f>IF(C$6="Met","",IF(OR(B$4="2021-2022",B$4="2020-2021",B$4="2019-2020"),"","2019-20 Total"))</f>
        <v>#N/A</v>
      </c>
      <c r="B44" s="267" t="e">
        <f>IF(A44="","",'23. 19-20 Exc &amp; Adj'!C45)</f>
        <v>#N/A</v>
      </c>
      <c r="C44" s="261"/>
      <c r="D44" s="253"/>
      <c r="E44" s="254" t="e">
        <f>IF(G$6="Met","",IF(OR(F$4="2021-2022",F$4="2020-2021",F$4="2019-2020"),"","2019-20 Total"))</f>
        <v>#N/A</v>
      </c>
      <c r="F44" s="267" t="e">
        <f>IF(E44="","",'23. 19-20 Exc &amp; Adj'!C45)</f>
        <v>#N/A</v>
      </c>
      <c r="G44" s="261"/>
      <c r="H44" s="253"/>
      <c r="I44" s="254" t="e">
        <f>IF(K$6="Met","",IF(OR(J$4="2021-2022",J$4="2020-2021",J$4="2019-2020"),"","2019-20 Total"))</f>
        <v>#N/A</v>
      </c>
      <c r="J44" s="265" t="e">
        <f>IF(I44="","",'23. 19-20 Exc &amp; Adj'!C45)</f>
        <v>#N/A</v>
      </c>
      <c r="K44" s="261"/>
      <c r="L44" s="253"/>
      <c r="M44" s="254" t="e">
        <f>IF(O$6="Met","",IF(OR(N$4="2021-2022",N$4="2020-2021",N$4="2019-2020"),"","2019-20 Total"))</f>
        <v>#N/A</v>
      </c>
      <c r="N44" s="265" t="e">
        <f>IF(M44="","",'23. 19-20 Exc &amp; Adj'!C45)</f>
        <v>#N/A</v>
      </c>
      <c r="O44" s="261"/>
      <c r="P44" s="253"/>
    </row>
    <row r="45" spans="1:16" x14ac:dyDescent="0.25">
      <c r="A45" s="285" t="e">
        <f>IF(C$6="Met","",IF(OR(B$4="2021-2022",B$4="2020-2021",B$4="2019-2020",B$4="2018-2019"),"","2018-19 Total"))</f>
        <v>#N/A</v>
      </c>
      <c r="B45" s="267" t="e">
        <f>IF(A45="","",'22. 18-19 Exc &amp; Adj'!C45)</f>
        <v>#N/A</v>
      </c>
      <c r="C45" s="261"/>
      <c r="D45" s="253"/>
      <c r="E45" s="256" t="e">
        <f>IF(G$6="Met","",IF(OR(F$4="2021-2022",F$4="2020-2021",F$4="2019-2020",F$4="2018-2019"),"","2018-19 Total"))</f>
        <v>#N/A</v>
      </c>
      <c r="F45" s="267" t="e">
        <f>IF(E45="","",'22. 18-19 Exc &amp; Adj'!C45)</f>
        <v>#N/A</v>
      </c>
      <c r="G45" s="261"/>
      <c r="H45" s="253"/>
      <c r="I45" s="256" t="e">
        <f>IF(K$6="Met","",IF(OR(J$4="2021-2022",J$4="2020-2021",J$4="2019-2020",J$4="2018-2019"),"","2018-19 Total"))</f>
        <v>#N/A</v>
      </c>
      <c r="J45" s="265" t="e">
        <f>IF(I45="","",'22. 18-19 Exc &amp; Adj'!C45)</f>
        <v>#N/A</v>
      </c>
      <c r="K45" s="261"/>
      <c r="L45" s="253"/>
      <c r="M45" s="256" t="e">
        <f>IF(O$6="Met","",IF(OR(N$4="2021-2022",N$4="2020-2021",N$4="2019-2020",N$4="2018-2019"),"","2018-19 Total"))</f>
        <v>#N/A</v>
      </c>
      <c r="N45" s="265" t="e">
        <f>IF(M45="","",'22. 18-19 Exc &amp; Adj'!C45)</f>
        <v>#N/A</v>
      </c>
      <c r="O45" s="261"/>
      <c r="P45" s="253"/>
    </row>
    <row r="46" spans="1:16" x14ac:dyDescent="0.25">
      <c r="A46" s="285" t="e">
        <f>IF(C$6="Met","",IF(OR(B$4="2021-2022",B$4="2020-2021",B$4="2019-2020",B$4="2018-2019",B$4="2017-2018"),"","2017-18 Total"))</f>
        <v>#N/A</v>
      </c>
      <c r="B46" s="267" t="e">
        <f>IF(A46="","",'21. 17-18 Exc &amp; Adj'!C45)</f>
        <v>#N/A</v>
      </c>
      <c r="C46" s="261"/>
      <c r="D46" s="253"/>
      <c r="E46" s="256" t="e">
        <f>IF(G$6="Met","",IF(OR(F$4="2021-2022",F$4="2020-2021",F$4="2019-2020",F$4="2018-2019",F$4="2017-2018"),"","2017-18 Total"))</f>
        <v>#N/A</v>
      </c>
      <c r="F46" s="267" t="e">
        <f>IF(E46="","",'21. 17-18 Exc &amp; Adj'!C45)</f>
        <v>#N/A</v>
      </c>
      <c r="G46" s="261"/>
      <c r="H46" s="253"/>
      <c r="I46" s="257" t="e">
        <f>IF(K$6="Met","",IF(OR(J$4="2021-2022",J$4="2020-2021",J$4="2019-2020",J$4="2018-2019",J$4="2017-2018"),"","2017-18 Total"))</f>
        <v>#N/A</v>
      </c>
      <c r="J46" s="265" t="e">
        <f>IF(I46="","",'21. 17-18 Exc &amp; Adj'!C45)</f>
        <v>#N/A</v>
      </c>
      <c r="K46" s="261"/>
      <c r="L46" s="253"/>
      <c r="M46" s="257" t="e">
        <f>IF(O$6="Met","",IF(OR(N$4="2021-2022",N$4="2020-2021",N$4="2019-2020",N$4="2018-2019",N$4="2017-2018"),"","2017-18 Total"))</f>
        <v>#N/A</v>
      </c>
      <c r="N46" s="265" t="e">
        <f>IF(M46="","",'21. 17-18 Exc &amp; Adj'!C45)</f>
        <v>#N/A</v>
      </c>
      <c r="O46" s="261"/>
      <c r="P46" s="253"/>
    </row>
    <row r="47" spans="1:16" x14ac:dyDescent="0.25">
      <c r="A47" s="382" t="e">
        <f>IF(C$6="Met","",IF(OR(B$4="2021-2022",B$4="2020-2021",B$4="2019-2020",B$4="2018-2019",B$4="2017-2018",B$4="2016-2017"),"","2016-17 Total"))</f>
        <v>#N/A</v>
      </c>
      <c r="B47" s="268" t="e">
        <f>IF(A47="","",'20. 16-17 Exc &amp; Adj'!C45)</f>
        <v>#N/A</v>
      </c>
      <c r="C47" s="261"/>
      <c r="D47" s="253"/>
      <c r="E47" s="381" t="e">
        <f>IF(G$6="Met","",IF(OR(F$4="2021-2022",F$4="2020-2021",F$4="2019-2020",F$4="2018-2019",F$4="2017-2018",F$4="2016-2017"),"","2016-17 Total"))</f>
        <v>#N/A</v>
      </c>
      <c r="F47" s="268" t="e">
        <f>IF(E47="","",'20. 16-17 Exc &amp; Adj'!C45)</f>
        <v>#N/A</v>
      </c>
      <c r="G47" s="261"/>
      <c r="H47" s="253"/>
      <c r="I47" s="264" t="e">
        <f>IF(K$6="Met","",IF(OR(J$4="2021-2022",J$4="2020-2021",J$4="2019-2020",J$4="2018-2019",J$4="2017-2018",J$4="2016-2017"),"","2016-17 Total"))</f>
        <v>#N/A</v>
      </c>
      <c r="J47" s="265" t="e">
        <f>IF(I47="","",'20. 16-17 Exc &amp; Adj'!C45)</f>
        <v>#N/A</v>
      </c>
      <c r="K47" s="261"/>
      <c r="L47" s="253"/>
      <c r="M47" s="264" t="e">
        <f>IF(O$6="Met","",IF(OR(N$4="2021-2022",N$4="2020-2021",N$4="2019-2020",N$4="2018-2019",N$4="2017-2018",N$4="2016-2017"),"","2016-17 Total"))</f>
        <v>#N/A</v>
      </c>
      <c r="N47" s="265" t="e">
        <f>IF(M47="","",'20. 16-17 Exc &amp; Adj'!C45)</f>
        <v>#N/A</v>
      </c>
      <c r="O47" s="261"/>
      <c r="P47" s="253"/>
    </row>
    <row r="48" spans="1:16" x14ac:dyDescent="0.25">
      <c r="A48" s="488" t="s">
        <v>146</v>
      </c>
      <c r="B48" s="489"/>
      <c r="C48" s="261"/>
      <c r="D48" s="253"/>
      <c r="E48" s="488" t="s">
        <v>146</v>
      </c>
      <c r="F48" s="489"/>
      <c r="G48" s="261"/>
      <c r="H48" s="253"/>
      <c r="I48" s="496" t="s">
        <v>146</v>
      </c>
      <c r="J48" s="497"/>
      <c r="K48" s="261"/>
      <c r="L48" s="253"/>
      <c r="M48" s="496" t="s">
        <v>146</v>
      </c>
      <c r="N48" s="497"/>
      <c r="O48" s="261"/>
      <c r="P48" s="253"/>
    </row>
    <row r="49" spans="1:16" x14ac:dyDescent="0.25">
      <c r="A49" s="247" t="s">
        <v>41</v>
      </c>
      <c r="B49" s="260"/>
      <c r="C49" s="261"/>
      <c r="D49" s="253"/>
      <c r="E49" s="247" t="s">
        <v>41</v>
      </c>
      <c r="F49" s="260"/>
      <c r="G49" s="261"/>
      <c r="H49" s="253"/>
      <c r="I49" s="247" t="s">
        <v>41</v>
      </c>
      <c r="J49" s="260"/>
      <c r="K49" s="261"/>
      <c r="L49" s="253"/>
      <c r="M49" s="247" t="s">
        <v>41</v>
      </c>
      <c r="N49" s="260"/>
      <c r="O49" s="261"/>
      <c r="P49" s="253"/>
    </row>
    <row r="50" spans="1:16" x14ac:dyDescent="0.25">
      <c r="A50" s="247" t="s">
        <v>42</v>
      </c>
      <c r="B50" s="260"/>
      <c r="C50" s="261"/>
      <c r="D50" s="253"/>
      <c r="E50" s="247" t="s">
        <v>42</v>
      </c>
      <c r="F50" s="260"/>
      <c r="G50" s="261"/>
      <c r="H50" s="253"/>
      <c r="I50" s="247" t="s">
        <v>42</v>
      </c>
      <c r="J50" s="260"/>
      <c r="K50" s="261"/>
      <c r="L50" s="253"/>
      <c r="M50" s="247" t="s">
        <v>42</v>
      </c>
      <c r="N50" s="260"/>
      <c r="O50" s="261"/>
      <c r="P50" s="253"/>
    </row>
    <row r="51" spans="1:16" x14ac:dyDescent="0.25">
      <c r="A51" s="278" t="s">
        <v>71</v>
      </c>
      <c r="B51" s="252" t="s">
        <v>72</v>
      </c>
      <c r="C51" s="261"/>
      <c r="D51" s="253"/>
      <c r="E51" s="278" t="s">
        <v>71</v>
      </c>
      <c r="F51" s="252" t="s">
        <v>72</v>
      </c>
      <c r="G51" s="261"/>
      <c r="H51" s="253"/>
      <c r="I51" s="251" t="s">
        <v>71</v>
      </c>
      <c r="J51" s="252" t="s">
        <v>72</v>
      </c>
      <c r="K51" s="261"/>
      <c r="L51" s="253"/>
      <c r="M51" s="251" t="s">
        <v>71</v>
      </c>
      <c r="N51" s="252" t="s">
        <v>72</v>
      </c>
      <c r="O51" s="261"/>
      <c r="P51" s="253"/>
    </row>
    <row r="52" spans="1:16" x14ac:dyDescent="0.25">
      <c r="A52" s="378" t="str">
        <f>IF(C$6="Met","","2022-23 Total")</f>
        <v>2022-23 Total</v>
      </c>
      <c r="B52" s="265">
        <f>IF(A52="","",IF($B$1="Eligibility",'13. 22-23 Exc &amp; Adj'!$B$56,IF($B$1="Compliance",'13. 22-23 Exc &amp; Adj'!$I$56)))</f>
        <v>0</v>
      </c>
      <c r="C52" s="261"/>
      <c r="D52" s="253"/>
      <c r="E52" s="378" t="str">
        <f>IF(G$6="Met","","2022-23 Total")</f>
        <v>2022-23 Total</v>
      </c>
      <c r="F52" s="267">
        <f>IF(E52="","",IF($B$1="Eligibility",'13. 22-23 Exc &amp; Adj'!$B$56,IF($B$1="Compliance",'13. 22-23 Exc &amp; Adj'!$I$56)))</f>
        <v>0</v>
      </c>
      <c r="G52" s="261"/>
      <c r="H52" s="253"/>
      <c r="I52" s="254" t="str">
        <f>IF(K$6="Met","","2022-23 Total")</f>
        <v>2022-23 Total</v>
      </c>
      <c r="J52" s="267">
        <f>IF(I52="","",IF($B$1="Eligibility",'13. 22-23 Exc &amp; Adj'!$B$56,IF($B$1="Compliance",'13. 22-23 Exc &amp; Adj'!$I$56)))</f>
        <v>0</v>
      </c>
      <c r="K52" s="261"/>
      <c r="L52" s="253"/>
      <c r="M52" s="254" t="str">
        <f>IF(O$6="Met","","2022-23 Total")</f>
        <v>2022-23 Total</v>
      </c>
      <c r="N52" s="267">
        <f>IF(M52="","",IF($B$1="Eligibility",'13. 22-23 Exc &amp; Adj'!$B$56,IF($B$1="Compliance",'13. 22-23 Exc &amp; Adj'!$I$56)))</f>
        <v>0</v>
      </c>
      <c r="O52" s="261"/>
      <c r="P52" s="253"/>
    </row>
    <row r="53" spans="1:16" x14ac:dyDescent="0.25">
      <c r="A53" s="378" t="e">
        <f>IF(C$6="Met","",IF(B$4="2021-2022","","2021-22 Total"))</f>
        <v>#N/A</v>
      </c>
      <c r="B53" s="265" t="e">
        <f>IF(A53="","",IF($B$1="Eligibility",'10. 21-22 Exc &amp; Adj'!$B$56,IF($B$1="Compliance",'10. 21-22 Exc &amp; Adj'!$I$56)))</f>
        <v>#N/A</v>
      </c>
      <c r="C53" s="261"/>
      <c r="D53" s="253"/>
      <c r="E53" s="378" t="e">
        <f>IF(G$6="Met","",IF(F$4="2021-2022","","2021-22 Total"))</f>
        <v>#N/A</v>
      </c>
      <c r="F53" s="267" t="e">
        <f>IF(E53="","",IF($B$1="Eligibility",'10. 21-22 Exc &amp; Adj'!$B$56,IF($B$1="Compliance",'10. 21-22 Exc &amp; Adj'!$I$56)))</f>
        <v>#N/A</v>
      </c>
      <c r="G53" s="261"/>
      <c r="H53" s="253"/>
      <c r="I53" s="254" t="e">
        <f>IF(K$6="Met","",IF(J$4="2021-2022","","2021-22 Total"))</f>
        <v>#N/A</v>
      </c>
      <c r="J53" s="267" t="e">
        <f>IF(I53="","",IF($B$1="Eligibility",'10. 21-22 Exc &amp; Adj'!$B$56,IF($B$1="Compliance",'10. 21-22 Exc &amp; Adj'!$I$56)))</f>
        <v>#N/A</v>
      </c>
      <c r="K53" s="261"/>
      <c r="L53" s="253"/>
      <c r="M53" s="254" t="e">
        <f>IF(O$6="Met","",IF(N$4="2021-2022","","2021-22 Total"))</f>
        <v>#N/A</v>
      </c>
      <c r="N53" s="267" t="e">
        <f>IF(M53="","",IF($B$1="Eligibility",'10. 21-22 Exc &amp; Adj'!$B$56,IF($B$1="Compliance",'10. 21-22 Exc &amp; Adj'!$I$56)))</f>
        <v>#N/A</v>
      </c>
      <c r="O53" s="261"/>
      <c r="P53" s="253"/>
    </row>
    <row r="54" spans="1:16" x14ac:dyDescent="0.25">
      <c r="A54" s="378" t="e">
        <f>IF(C$6="Met","",IF(OR(B$4="2021-2022",B$4="2020-2021"),"","2020-21 Total"))</f>
        <v>#N/A</v>
      </c>
      <c r="B54" s="265" t="e">
        <f>IF(A54="","",'7. 20-21 Exc &amp; Adj'!$I$56)</f>
        <v>#N/A</v>
      </c>
      <c r="C54" s="261"/>
      <c r="D54" s="253"/>
      <c r="E54" s="378" t="e">
        <f>IF(G$6="Met","",IF(OR(F$4="2021-2022",F$4="2020-2021"),"","2020-21 Total"))</f>
        <v>#N/A</v>
      </c>
      <c r="F54" s="267" t="e">
        <f>IF(E54="","",'7. 20-21 Exc &amp; Adj'!$I$56)</f>
        <v>#N/A</v>
      </c>
      <c r="G54" s="261"/>
      <c r="H54" s="253"/>
      <c r="I54" s="254" t="e">
        <f>IF(K$6="Met","",IF(OR(J$4="2021-2022",J$4="2020-2021"),"","2020-21 Total"))</f>
        <v>#N/A</v>
      </c>
      <c r="J54" s="267" t="e">
        <f>IF(I54="","",'7. 20-21 Exc &amp; Adj'!$I$56)</f>
        <v>#N/A</v>
      </c>
      <c r="K54" s="261"/>
      <c r="L54" s="253"/>
      <c r="M54" s="254" t="e">
        <f>IF(O$6="Met","",IF(OR(N$4="2021-2022",N$4="2020-2021"),"","2020-21 Total"))</f>
        <v>#N/A</v>
      </c>
      <c r="N54" s="267" t="e">
        <f>IF(M54="","",'7. 20-21 Exc &amp; Adj'!$I$56)</f>
        <v>#N/A</v>
      </c>
      <c r="O54" s="261"/>
      <c r="P54" s="253"/>
    </row>
    <row r="55" spans="1:16" x14ac:dyDescent="0.25">
      <c r="A55" s="378" t="e">
        <f>IF(C$6="Met","",IF(OR(B$4="2021-2022",B$4="2020-2021",B$4="2019-2020"),"","2019-20 Total"))</f>
        <v>#N/A</v>
      </c>
      <c r="B55" s="265" t="e">
        <f>IF(A55="","",'23. 19-20 Exc &amp; Adj'!B55)</f>
        <v>#N/A</v>
      </c>
      <c r="C55" s="261"/>
      <c r="D55" s="253"/>
      <c r="E55" s="378" t="e">
        <f>IF(G$6="Met","",IF(OR(F$4="2021-2022",F$4="2020-2021",F$4="2019-2020"),"","2019-20 Total"))</f>
        <v>#N/A</v>
      </c>
      <c r="F55" s="267" t="e">
        <f>IF(E55="","",'23. 19-20 Exc &amp; Adj'!B55)</f>
        <v>#N/A</v>
      </c>
      <c r="G55" s="261"/>
      <c r="H55" s="253"/>
      <c r="I55" s="254" t="e">
        <f>IF(K$6="Met","",IF(OR(J$4="2021-2022",J$4="2020-2021",J$4="2019-2020"),"","2019-20 Total"))</f>
        <v>#N/A</v>
      </c>
      <c r="J55" s="267" t="e">
        <f>IF(I55="","",'23. 19-20 Exc &amp; Adj'!B55)</f>
        <v>#N/A</v>
      </c>
      <c r="K55" s="261"/>
      <c r="L55" s="253"/>
      <c r="M55" s="254" t="e">
        <f>IF(O$6="Met","",IF(OR(N$4="2021-2022",N$4="2020-2021",N$4="2019-2020"),"","2019-20 Total"))</f>
        <v>#N/A</v>
      </c>
      <c r="N55" s="267" t="e">
        <f>IF(M55="","",'23. 19-20 Exc &amp; Adj'!B55)</f>
        <v>#N/A</v>
      </c>
      <c r="O55" s="261"/>
      <c r="P55" s="253"/>
    </row>
    <row r="56" spans="1:16" x14ac:dyDescent="0.25">
      <c r="A56" s="285" t="e">
        <f>IF(C$6="Met","",IF(OR(B$4="2021-2022",B$4="2020-2021",B$4="2019-2020",B$4="2018-2019"),"","2018-19 Total"))</f>
        <v>#N/A</v>
      </c>
      <c r="B56" s="265" t="e">
        <f>IF(A56="","",'22. 18-19 Exc &amp; Adj'!B55)</f>
        <v>#N/A</v>
      </c>
      <c r="C56" s="261"/>
      <c r="D56" s="253"/>
      <c r="E56" s="285" t="e">
        <f>IF(G$6="Met","",IF(OR(F$4="2021-2022",F$4="2020-2021",F$4="2019-2020",F$4="2018-2019"),"","2018-19 Total"))</f>
        <v>#N/A</v>
      </c>
      <c r="F56" s="267" t="e">
        <f>IF(E56="","",'22. 18-19 Exc &amp; Adj'!B55)</f>
        <v>#N/A</v>
      </c>
      <c r="G56" s="261"/>
      <c r="H56" s="253"/>
      <c r="I56" s="256" t="e">
        <f>IF(K$6="Met","",IF(OR(J$4="2021-2022",J$4="2020-2021",J$4="2019-2020",J$4="2018-2019"),"","2018-19 Total"))</f>
        <v>#N/A</v>
      </c>
      <c r="J56" s="267" t="e">
        <f>IF(I56="","",'22. 18-19 Exc &amp; Adj'!B55)</f>
        <v>#N/A</v>
      </c>
      <c r="K56" s="261"/>
      <c r="L56" s="253"/>
      <c r="M56" s="256" t="e">
        <f>IF(O$6="Met","",IF(OR(N$4="2021-2022",N$4="2020-2021",N$4="2019-2020",N$4="2018-2019"),"","2018-19 Total"))</f>
        <v>#N/A</v>
      </c>
      <c r="N56" s="267" t="e">
        <f>IF(M56="","",'22. 18-19 Exc &amp; Adj'!B55)</f>
        <v>#N/A</v>
      </c>
      <c r="O56" s="261"/>
      <c r="P56" s="253"/>
    </row>
    <row r="57" spans="1:16" x14ac:dyDescent="0.25">
      <c r="A57" s="285" t="e">
        <f>IF(C$6="Met","",IF(OR(B$4="2021-2022",B$4="2020-2021",B$4="2019-2020",B$4="2018-2019",B$4="2017-2018"),"","2017-18 Total"))</f>
        <v>#N/A</v>
      </c>
      <c r="B57" s="265" t="e">
        <f>IF(A57="","",'21. 17-18 Exc &amp; Adj'!B55)</f>
        <v>#N/A</v>
      </c>
      <c r="C57" s="261"/>
      <c r="D57" s="253"/>
      <c r="E57" s="379" t="e">
        <f>IF(G$6="Met","",IF(OR(F$4="2021-2022",F$4="2020-2021",F$4="2019-2020",F$4="2018-2019",F$4="2017-2018"),"","2017-18 Total"))</f>
        <v>#N/A</v>
      </c>
      <c r="F57" s="268" t="e">
        <f>IF(E57="","",'21. 17-18 Exc &amp; Adj'!B55)</f>
        <v>#N/A</v>
      </c>
      <c r="G57" s="261"/>
      <c r="H57" s="253"/>
      <c r="I57" s="257" t="e">
        <f>IF(K$6="Met","",IF(OR(J$4="2021-2022",J$4="2020-2021",J$4="2019-2020",J$4="2018-2019",J$4="2017-2018"),"","2017-18 Total"))</f>
        <v>#N/A</v>
      </c>
      <c r="J57" s="268" t="e">
        <f>IF(I57="","",'21. 17-18 Exc &amp; Adj'!B55)</f>
        <v>#N/A</v>
      </c>
      <c r="K57" s="261"/>
      <c r="L57" s="253"/>
      <c r="M57" s="257" t="e">
        <f>IF(O$6="Met","",IF(OR(N$4="2021-2022",N$4="2020-2021",N$4="2019-2020",N$4="2018-2019",N$4="2017-2018"),"","2017-18 Total"))</f>
        <v>#N/A</v>
      </c>
      <c r="N57" s="268" t="e">
        <f>IF(M57="","",'21. 17-18 Exc &amp; Adj'!B55)</f>
        <v>#N/A</v>
      </c>
      <c r="O57" s="261"/>
      <c r="P57" s="253"/>
    </row>
    <row r="58" spans="1:16" x14ac:dyDescent="0.25">
      <c r="A58" s="280" t="e">
        <f>IF(C$6="Met","",IF(OR(B$4="2021-2022",B$4="2020-2021",B$4="2019-2020",B$4="2018-2019",B$4="2017-2018",B$4="2016-2017"),"","2016-17 Total"))</f>
        <v>#N/A</v>
      </c>
      <c r="B58" s="265" t="e">
        <f>IF(A58="","",'20. 16-17 Exc &amp; Adj'!B55)</f>
        <v>#N/A</v>
      </c>
      <c r="C58" s="261"/>
      <c r="D58" s="253"/>
      <c r="E58" s="280" t="e">
        <f>IF(G$6="Met","",IF(OR(F$4="2021-2022",F$4="2020-2021",F$4="2019-2020",F$4="2018-2019",F$4="2017-2018",F$4="2016-2017"),"","2016-17 Total"))</f>
        <v>#N/A</v>
      </c>
      <c r="F58" s="265" t="e">
        <f>IF(E58="","",'20. 16-17 Exc &amp; Adj'!B55)</f>
        <v>#N/A</v>
      </c>
      <c r="G58" s="261"/>
      <c r="H58" s="253"/>
      <c r="I58" s="381" t="e">
        <f>IF(K$6="Met","",IF(OR(J$4="2021-2022",J$4="2020-2021",J$4="2019-2020",J$4="2018-2019",J$4="2017-2018",J$4="2016-2017"),"","2016-17 Total"))</f>
        <v>#N/A</v>
      </c>
      <c r="J58" s="268" t="e">
        <f>IF(I58="","",'20. 16-17 Exc &amp; Adj'!B55)</f>
        <v>#N/A</v>
      </c>
      <c r="K58" s="261"/>
      <c r="L58" s="253"/>
      <c r="M58" s="381" t="e">
        <f>IF(O$6="Met","",IF(OR(N$4="2021-2022",N$4="2020-2021",N$4="2019-2020",N$4="2018-2019",N$4="2017-2018",N$4="2016-2017"),"","2016-17 Total"))</f>
        <v>#N/A</v>
      </c>
      <c r="N58" s="268" t="e">
        <f>IF(M58="","",'20. 16-17 Exc &amp; Adj'!B55)</f>
        <v>#N/A</v>
      </c>
      <c r="O58" s="261"/>
      <c r="P58" s="253"/>
    </row>
    <row r="59" spans="1:16" x14ac:dyDescent="0.25">
      <c r="A59" s="496" t="s">
        <v>146</v>
      </c>
      <c r="B59" s="497"/>
      <c r="C59" s="261"/>
      <c r="D59" s="253"/>
      <c r="E59" s="496" t="s">
        <v>146</v>
      </c>
      <c r="F59" s="497"/>
      <c r="G59" s="261"/>
      <c r="H59" s="253"/>
      <c r="I59" s="488" t="s">
        <v>146</v>
      </c>
      <c r="J59" s="489"/>
      <c r="K59" s="261"/>
      <c r="L59" s="253"/>
      <c r="M59" s="488" t="s">
        <v>146</v>
      </c>
      <c r="N59" s="489"/>
      <c r="O59" s="261"/>
      <c r="P59" s="253"/>
    </row>
    <row r="60" spans="1:16" x14ac:dyDescent="0.25">
      <c r="A60" s="247" t="s">
        <v>43</v>
      </c>
      <c r="B60" s="260"/>
      <c r="C60" s="261"/>
      <c r="D60" s="253"/>
      <c r="E60" s="247" t="s">
        <v>43</v>
      </c>
      <c r="F60" s="260"/>
      <c r="G60" s="261"/>
      <c r="H60" s="253"/>
      <c r="I60" s="247" t="s">
        <v>43</v>
      </c>
      <c r="J60" s="260"/>
      <c r="K60" s="261"/>
      <c r="L60" s="253"/>
      <c r="M60" s="247" t="s">
        <v>43</v>
      </c>
      <c r="N60" s="260"/>
      <c r="O60" s="261"/>
      <c r="P60" s="253"/>
    </row>
    <row r="61" spans="1:16" x14ac:dyDescent="0.25">
      <c r="A61" s="247" t="s">
        <v>149</v>
      </c>
      <c r="B61" s="260"/>
      <c r="C61" s="261"/>
      <c r="D61" s="253"/>
      <c r="E61" s="247" t="s">
        <v>149</v>
      </c>
      <c r="F61" s="260"/>
      <c r="G61" s="261"/>
      <c r="H61" s="253"/>
      <c r="I61" s="247" t="s">
        <v>149</v>
      </c>
      <c r="J61" s="260"/>
      <c r="K61" s="261"/>
      <c r="L61" s="253"/>
      <c r="M61" s="247" t="s">
        <v>149</v>
      </c>
      <c r="N61" s="260"/>
      <c r="O61" s="261"/>
      <c r="P61" s="253"/>
    </row>
    <row r="62" spans="1:16" x14ac:dyDescent="0.25">
      <c r="A62" s="278" t="s">
        <v>71</v>
      </c>
      <c r="B62" s="252" t="s">
        <v>72</v>
      </c>
      <c r="C62" s="261"/>
      <c r="E62" s="278" t="s">
        <v>71</v>
      </c>
      <c r="F62" s="252" t="s">
        <v>72</v>
      </c>
      <c r="G62" s="261"/>
      <c r="I62" s="251" t="s">
        <v>71</v>
      </c>
      <c r="J62" s="252" t="s">
        <v>72</v>
      </c>
      <c r="K62" s="261"/>
      <c r="L62" s="216"/>
      <c r="M62" s="251" t="s">
        <v>71</v>
      </c>
      <c r="N62" s="252" t="s">
        <v>72</v>
      </c>
      <c r="O62" s="261"/>
      <c r="P62" s="216"/>
    </row>
    <row r="63" spans="1:16" x14ac:dyDescent="0.25">
      <c r="A63" s="280" t="str">
        <f>IF(C$6="Met","","2022-23 Total")</f>
        <v>2022-23 Total</v>
      </c>
      <c r="B63" s="265">
        <f>IF(A63="","",IF($B$1="Eligibility",'13. 22-23 Exc &amp; Adj'!$B$66,IF($B$1="Compliance",'13. 22-23 Exc &amp; Adj'!$I$66)))</f>
        <v>0</v>
      </c>
      <c r="C63" s="463"/>
      <c r="D63" s="269"/>
      <c r="E63" s="280" t="str">
        <f>IF(G$6="Met","","2022-23 Total")</f>
        <v>2022-23 Total</v>
      </c>
      <c r="F63" s="267">
        <f>IF(E63="","",IF($B$1="Eligibility",'13. 22-23 Exc &amp; Adj'!$B$66,IF($B$1="Compliance",'13. 22-23 Exc &amp; Adj'!$I$66)))</f>
        <v>0</v>
      </c>
      <c r="G63" s="261"/>
      <c r="H63" s="269"/>
      <c r="I63" s="264" t="str">
        <f>IF(K$6="Met","","2022-23 Total")</f>
        <v>2022-23 Total</v>
      </c>
      <c r="J63" s="267">
        <f>IF(I63="","",IF($B$1="Eligibility",'13. 22-23 Exc &amp; Adj'!$B$66,IF($B$1="Compliance",'13. 22-23 Exc &amp; Adj'!$I$66)))</f>
        <v>0</v>
      </c>
      <c r="K63" s="261"/>
      <c r="L63" s="269"/>
      <c r="M63" s="264" t="str">
        <f>IF(O$6="Met","","2022-23 Total")</f>
        <v>2022-23 Total</v>
      </c>
      <c r="N63" s="267">
        <f>IF(M63="","",IF($B$1="Eligibility",'13. 22-23 Exc &amp; Adj'!$B$66,IF($B$1="Compliance",'13. 22-23 Exc &amp; Adj'!$I$66)))</f>
        <v>0</v>
      </c>
      <c r="O63" s="261"/>
      <c r="P63" s="269"/>
    </row>
    <row r="64" spans="1:16" x14ac:dyDescent="0.25">
      <c r="A64" s="378" t="e">
        <f>IF(C$6="Met","",IF(B$4="2021-2022","","2021-22 Total"))</f>
        <v>#N/A</v>
      </c>
      <c r="B64" s="265" t="e">
        <f>IF(A64="","",IF($B$1="Eligibility",'10. 21-22 Exc &amp; Adj'!$B$66,IF($B$1="Compliance",'10. 21-22 Exc &amp; Adj'!$I$66)))</f>
        <v>#N/A</v>
      </c>
      <c r="C64" s="261"/>
      <c r="D64" s="270"/>
      <c r="E64" s="280" t="e">
        <f>IF(G$6="Met","",IF(F$4="2021-2022","","2021-22 Total"))</f>
        <v>#N/A</v>
      </c>
      <c r="F64" s="267" t="e">
        <f>IF(E64="","",IF($B$1="Eligibility",'10. 21-22 Exc &amp; Adj'!$B$66,IF($B$1="Compliance",'10. 21-22 Exc &amp; Adj'!$I$66)))</f>
        <v>#N/A</v>
      </c>
      <c r="G64" s="261"/>
      <c r="H64" s="270"/>
      <c r="I64" s="264" t="e">
        <f>IF(K$6="Met","",IF(J$4="2021-2022","","2021-22 Total"))</f>
        <v>#N/A</v>
      </c>
      <c r="J64" s="267" t="e">
        <f>IF(I64="","",IF($B$1="Eligibility",'10. 21-22 Exc &amp; Adj'!$B$66,IF($B$1="Compliance",'10. 21-22 Exc &amp; Adj'!$I$66)))</f>
        <v>#N/A</v>
      </c>
      <c r="K64" s="261"/>
      <c r="L64" s="270"/>
      <c r="M64" s="264" t="e">
        <f>IF(O$6="Met","",IF(N$4="2021-2022","","2021-22 Total"))</f>
        <v>#N/A</v>
      </c>
      <c r="N64" s="267" t="e">
        <f>IF(M64="","",IF($B$1="Eligibility",'10. 21-22 Exc &amp; Adj'!$B$66,IF($B$1="Compliance",'10. 21-22 Exc &amp; Adj'!$I$66)))</f>
        <v>#N/A</v>
      </c>
      <c r="O64" s="261"/>
      <c r="P64" s="270"/>
    </row>
    <row r="65" spans="1:16" x14ac:dyDescent="0.25">
      <c r="A65" s="378" t="e">
        <f>IF(C$6="Met","",IF(OR(B$4="2021-2022",B$4="2020-2021"),"","2020-21 Total"))</f>
        <v>#N/A</v>
      </c>
      <c r="B65" s="265" t="e">
        <f>IF(A65="","",'7. 20-21 Exc &amp; Adj'!$I$66)</f>
        <v>#N/A</v>
      </c>
      <c r="C65" s="261"/>
      <c r="D65" s="217"/>
      <c r="E65" s="378" t="e">
        <f>IF(G$6="Met","",IF(OR(F$4="2021-2022",F$4="2020-2021"),"","2020-21 Total"))</f>
        <v>#N/A</v>
      </c>
      <c r="F65" s="267" t="e">
        <f>IF(E65="","",IF($B$1="Eligibility",'7. 20-21 Exc &amp; Adj'!$B$66,IF($B$1="Compliance",'7. 20-21 Exc &amp; Adj'!$I$66)))</f>
        <v>#N/A</v>
      </c>
      <c r="G65" s="261"/>
      <c r="H65" s="217"/>
      <c r="I65" s="254" t="e">
        <f>IF(K$6="Met","",IF(OR(J$4="2021-2022",J$4="2020-2021"),"","2020-21 Total"))</f>
        <v>#N/A</v>
      </c>
      <c r="J65" s="267" t="e">
        <f>IF(I65="","",'7. 20-21 Exc &amp; Adj'!$I$66)</f>
        <v>#N/A</v>
      </c>
      <c r="K65" s="261"/>
      <c r="M65" s="254" t="e">
        <f>IF(O$6="Met","",IF(OR(N$4="2021-2022",N$4="2020-2021"),"","2020-21 Total"))</f>
        <v>#N/A</v>
      </c>
      <c r="N65" s="267" t="e">
        <f>IF(M65="","",'7. 20-21 Exc &amp; Adj'!$I$66)</f>
        <v>#N/A</v>
      </c>
      <c r="O65" s="261"/>
    </row>
    <row r="66" spans="1:16" x14ac:dyDescent="0.25">
      <c r="A66" s="378" t="e">
        <f>IF(C$6="Met","",IF(OR(B$4="2021-2022",B$4="2020-2021",B$4="2019-2020"),"","2019-20 Total"))</f>
        <v>#N/A</v>
      </c>
      <c r="B66" s="265" t="e">
        <f>IF(A66="","",'23. 19-20 Exc &amp; Adj'!B65)</f>
        <v>#N/A</v>
      </c>
      <c r="C66" s="261"/>
      <c r="E66" s="378" t="e">
        <f>IF(G$6="Met","",IF(OR(F$4="2021-2022",F$4="2020-2021",F$4="2019-2020"),"","2019-20 Total"))</f>
        <v>#N/A</v>
      </c>
      <c r="F66" s="267" t="e">
        <f>IF(E66="","",'23. 19-20 Exc &amp; Adj'!B65)</f>
        <v>#N/A</v>
      </c>
      <c r="G66" s="261"/>
      <c r="I66" s="254" t="e">
        <f>IF(K$6="Met","",IF(OR(J$4="2021-2022",J$4="2020-2021",J$4="2019-2020"),"","2019-20 Total"))</f>
        <v>#N/A</v>
      </c>
      <c r="J66" s="267" t="e">
        <f>IF(I66="","",'23. 19-20 Exc &amp; Adj'!B65)</f>
        <v>#N/A</v>
      </c>
      <c r="K66" s="261"/>
      <c r="M66" s="254" t="e">
        <f>IF(O$6="Met","",IF(OR(N$4="2021-2022",N$4="2020-2021",N$4="2019-2020"),"","2019-20 Total"))</f>
        <v>#N/A</v>
      </c>
      <c r="N66" s="267" t="e">
        <f>IF(M66="","",'23. 19-20 Exc &amp; Adj'!B65)</f>
        <v>#N/A</v>
      </c>
      <c r="O66" s="261"/>
      <c r="P66" s="216"/>
    </row>
    <row r="67" spans="1:16" x14ac:dyDescent="0.25">
      <c r="A67" s="285" t="e">
        <f>IF(C$6="Met","",IF(OR(B$4="2021-2022",B$4="2020-2021",B$4="2019-2020",B$4="2018-2019"),"","2018-19 Total"))</f>
        <v>#N/A</v>
      </c>
      <c r="B67" s="265" t="e">
        <f>IF(A67="","",'22. 18-19 Exc &amp; Adj'!B65)</f>
        <v>#N/A</v>
      </c>
      <c r="C67" s="261"/>
      <c r="E67" s="285" t="e">
        <f>IF(G$6="Met","",IF(OR(F$4="2021-2022",F$4="2020-2021",F$4="2019-2020",F$4="2018-2019"),"","2018-19 Total"))</f>
        <v>#N/A</v>
      </c>
      <c r="F67" s="267" t="e">
        <f>IF(E67="","",'22. 18-19 Exc &amp; Adj'!B65)</f>
        <v>#N/A</v>
      </c>
      <c r="G67" s="261"/>
      <c r="I67" s="256" t="e">
        <f>IF(K$6="Met","",IF(OR(J$4="2021-2022",J$4="2020-2021",J$4="2019-2020",J$4="2018-2019"),"","2018-19 Total"))</f>
        <v>#N/A</v>
      </c>
      <c r="J67" s="267" t="e">
        <f>IF(I67="","",'22. 18-19 Exc &amp; Adj'!B65)</f>
        <v>#N/A</v>
      </c>
      <c r="K67" s="261"/>
      <c r="M67" s="256" t="e">
        <f>IF(O$6="Met","",IF(OR(N$4="2021-2022",N$4="2020-2021",N$4="2019-2020",N$4="2018-2019"),"","2018-19 Total"))</f>
        <v>#N/A</v>
      </c>
      <c r="N67" s="267" t="e">
        <f>IF(M67="","",'22. 18-19 Exc &amp; Adj'!B65)</f>
        <v>#N/A</v>
      </c>
      <c r="O67" s="261"/>
      <c r="P67" s="216"/>
    </row>
    <row r="68" spans="1:16" x14ac:dyDescent="0.25">
      <c r="A68" s="285" t="e">
        <f>IF(C$6="Met","",IF(OR(B$4="2021-2022",B$4="2020-2021",B$4="2019-2020",B$4="2018-2019",B$4="2017-2018"),"","2017-18 Total"))</f>
        <v>#N/A</v>
      </c>
      <c r="B68" s="265" t="e">
        <f>IF(A68="","",'21. 17-18 Exc &amp; Adj'!B65)</f>
        <v>#N/A</v>
      </c>
      <c r="C68" s="261"/>
      <c r="E68" s="379" t="e">
        <f>IF(G$6="Met","",IF(OR(F$4="2021-2022",F$4="2020-2021",F$4="2019-2020",F$4="2018-2019",F$4="2017-2018"),"","2017-18 Total"))</f>
        <v>#N/A</v>
      </c>
      <c r="F68" s="268" t="e">
        <f>IF(E68="","",'21. 17-18 Exc &amp; Adj'!B65)</f>
        <v>#N/A</v>
      </c>
      <c r="G68" s="261"/>
      <c r="I68" s="257" t="e">
        <f>IF(K$6="Met","",IF(OR(J$4="2021-2022",J$4="2020-2021",J$4="2019-2020",J$4="2018-2019",J$4="2017-2018"),"","2017-18 Total"))</f>
        <v>#N/A</v>
      </c>
      <c r="J68" s="268" t="e">
        <f>IF(I68="","",'21. 17-18 Exc &amp; Adj'!B65)</f>
        <v>#N/A</v>
      </c>
      <c r="K68" s="261"/>
      <c r="L68" s="216"/>
      <c r="M68" s="257" t="e">
        <f>IF(O$6="Met","",IF(OR(N$4="2021-2022",N$4="2020-2021",N$4="2019-2020",N$4="2018-2019",N$4="2017-2018"),"","2017-18 Total"))</f>
        <v>#N/A</v>
      </c>
      <c r="N68" s="268" t="e">
        <f>IF(M68="","",'21. 17-18 Exc &amp; Adj'!B65)</f>
        <v>#N/A</v>
      </c>
      <c r="O68" s="261"/>
      <c r="P68" s="216"/>
    </row>
    <row r="69" spans="1:16" x14ac:dyDescent="0.25">
      <c r="A69" s="280" t="e">
        <f>IF(C$6="Met","",IF(OR(B$4="2021-2022",B$4="2020-2021",B$4="2019-2020",B$4="2018-2019",B$4="2017-2018",B$4="2016-2017"),"","2016-17 Total"))</f>
        <v>#N/A</v>
      </c>
      <c r="B69" s="265" t="e">
        <f>IF(A69="","",'20. 16-17 Exc &amp; Adj'!B65)</f>
        <v>#N/A</v>
      </c>
      <c r="C69" s="261"/>
      <c r="E69" s="280" t="e">
        <f>IF(G$6="Met","",IF(OR(F$4="2021-2022",F$4="2020-2021",F$4="2019-2020",F$4="2018-2019",F$4="2017-2018",F$4="2016-2017"),"","2016-17 Total"))</f>
        <v>#N/A</v>
      </c>
      <c r="F69" s="265" t="e">
        <f>IF(E69="","",'20. 16-17 Exc &amp; Adj'!B65)</f>
        <v>#N/A</v>
      </c>
      <c r="G69" s="261"/>
      <c r="I69" s="381" t="e">
        <f>IF(K$6="Met","",IF(OR(J$4="2021-2022",J$4="2020-2021",J$4="2019-2020",J$4="2018-2019",J$4="2017-2018",J$4="2016-2017"),"","2016-17 Total"))</f>
        <v>#N/A</v>
      </c>
      <c r="J69" s="268" t="e">
        <f>IF(I69="","",'20. 16-17 Exc &amp; Adj'!B65)</f>
        <v>#N/A</v>
      </c>
      <c r="K69" s="261"/>
      <c r="L69" s="216"/>
      <c r="M69" s="381" t="e">
        <f>IF(O$6="Met","",IF(OR(N$4="2021-2022",N$4="2020-2021",N$4="2019-2020",N$4="2018-2019",N$4="2017-2018",N$4="2016-2017"),"","2016-17 Total"))</f>
        <v>#N/A</v>
      </c>
      <c r="N69" s="268" t="e">
        <f>IF(M69="","",'20. 16-17 Exc &amp; Adj'!B65)</f>
        <v>#N/A</v>
      </c>
      <c r="O69" s="261"/>
      <c r="P69" s="216"/>
    </row>
    <row r="70" spans="1:16" x14ac:dyDescent="0.25">
      <c r="A70" s="496" t="s">
        <v>146</v>
      </c>
      <c r="B70" s="497"/>
      <c r="C70" s="261"/>
      <c r="E70" s="380"/>
      <c r="F70" s="266"/>
      <c r="G70" s="261"/>
      <c r="I70" s="488" t="s">
        <v>146</v>
      </c>
      <c r="J70" s="489"/>
      <c r="K70" s="261"/>
      <c r="L70" s="216"/>
      <c r="M70" s="488" t="s">
        <v>146</v>
      </c>
      <c r="N70" s="489"/>
      <c r="O70" s="261"/>
      <c r="P70" s="216"/>
    </row>
    <row r="71" spans="1:16" ht="16.5" thickBot="1" x14ac:dyDescent="0.3">
      <c r="A71" s="271" t="s">
        <v>74</v>
      </c>
      <c r="B71" s="312" t="e">
        <f>IF(C6="Met","",SUM(B17:B23,B27:B33,B41:B47,B52:B58,B63:B69))</f>
        <v>#N/A</v>
      </c>
      <c r="C71" s="273"/>
      <c r="E71" s="271" t="s">
        <v>74</v>
      </c>
      <c r="F71" s="312" t="e">
        <f>IF(G6="Met","",SUM(F17:F23,F27:F33,F41:F47,F52:F58,F63:F69))</f>
        <v>#N/A</v>
      </c>
      <c r="G71" s="273"/>
      <c r="I71" s="274" t="s">
        <v>89</v>
      </c>
      <c r="J71" s="101" t="e">
        <f>IF(K6="Met","",IF('3. Getting Started'!B7="No",SUM(J17:J23,J41:J47,J52:J58,J63:J69),IF('3. Getting Started'!B7="Yes",SUM(J17:J23,J27:J33,J41:J47,J52:J58,J63:J69),0)))</f>
        <v>#N/A</v>
      </c>
      <c r="K71" s="261"/>
      <c r="L71" s="216"/>
      <c r="M71" s="274" t="s">
        <v>89</v>
      </c>
      <c r="N71" s="101" t="e">
        <f>IF(O6="Met","",IF('3. Getting Started'!B7="No",SUM(N17:N23,N41:N47,N52:N58,N63:N69),IF('3. Getting Started'!B7="Yes",SUM(N17:N23,N27:N33,N41:N47,N52:N58,N63:N69),0)))</f>
        <v>#N/A</v>
      </c>
      <c r="O71" s="261"/>
      <c r="P71" s="216"/>
    </row>
    <row r="72" spans="1:16" ht="16.5" thickBot="1" x14ac:dyDescent="0.3">
      <c r="A72" s="492" t="s">
        <v>146</v>
      </c>
      <c r="B72" s="492"/>
      <c r="C72" s="492"/>
      <c r="E72" s="492" t="s">
        <v>146</v>
      </c>
      <c r="F72" s="492"/>
      <c r="G72" s="492"/>
      <c r="I72" s="271" t="s">
        <v>88</v>
      </c>
      <c r="J72" s="313" t="e">
        <f>IF(J87=0,"",IF(K6="Met","",IF('3. Getting Started'!B7="No",((J71/J87)+SUM(J27:J33)),IF('3. Getting Started'!B7="Yes",(J71/J87)))))</f>
        <v>#N/A</v>
      </c>
      <c r="K72" s="273"/>
      <c r="L72" s="216"/>
      <c r="M72" s="271" t="s">
        <v>88</v>
      </c>
      <c r="N72" s="313" t="e">
        <f>IF(N87=0,"",IF(O6="Met","",IF('3. Getting Started'!B7="No",((N71/N87)+SUM(N27:N33)),IF('3. Getting Started'!B7="Yes",(N71/N87)))))</f>
        <v>#N/A</v>
      </c>
      <c r="O72" s="273"/>
      <c r="P72" s="216"/>
    </row>
    <row r="73" spans="1:16" ht="19.5" thickBot="1" x14ac:dyDescent="0.3">
      <c r="A73" s="181" t="s">
        <v>11</v>
      </c>
      <c r="B73" s="386"/>
      <c r="C73" s="277"/>
      <c r="E73" s="275" t="s">
        <v>11</v>
      </c>
      <c r="F73" s="276"/>
      <c r="G73" s="277"/>
      <c r="I73" s="492" t="s">
        <v>146</v>
      </c>
      <c r="J73" s="492"/>
      <c r="K73" s="492"/>
      <c r="L73" s="216"/>
      <c r="M73" s="492" t="s">
        <v>146</v>
      </c>
      <c r="N73" s="492"/>
      <c r="O73" s="492"/>
      <c r="P73" s="216"/>
    </row>
    <row r="74" spans="1:16" ht="18.75" x14ac:dyDescent="0.25">
      <c r="A74" s="251" t="s">
        <v>71</v>
      </c>
      <c r="B74" s="252" t="s">
        <v>72</v>
      </c>
      <c r="C74" s="314"/>
      <c r="E74" s="251" t="s">
        <v>71</v>
      </c>
      <c r="F74" s="252" t="s">
        <v>72</v>
      </c>
      <c r="G74" s="279"/>
      <c r="I74" s="275" t="s">
        <v>11</v>
      </c>
      <c r="J74" s="276"/>
      <c r="K74" s="277"/>
      <c r="L74" s="216"/>
      <c r="M74" s="275" t="s">
        <v>11</v>
      </c>
      <c r="N74" s="276"/>
      <c r="O74" s="277"/>
      <c r="P74" s="216"/>
    </row>
    <row r="75" spans="1:16" x14ac:dyDescent="0.25">
      <c r="A75" s="264" t="str">
        <f>IF(C$6="Met","","2022-23 Adjustment")</f>
        <v>2022-23 Adjustment</v>
      </c>
      <c r="B75" s="267">
        <f>IF(A75="","",IF($B$1="Eligibility",'13. 22-23 Exc &amp; Adj'!$B$70,IF($B$1="Compliance",'13. 22-23 Exc &amp; Adj'!$I$70)))</f>
        <v>0</v>
      </c>
      <c r="C75" s="314"/>
      <c r="E75" s="264" t="str">
        <f>IF(G$6="Met","","2022-23 Adjustment")</f>
        <v>2022-23 Adjustment</v>
      </c>
      <c r="F75" s="267">
        <f>IF(E75="","",IF($B$1="Eligibility",'13. 22-23 Exc &amp; Adj'!$B$70,IF($B$1="Compliance",'13. 22-23 Exc &amp; Adj'!$I$70)))</f>
        <v>0</v>
      </c>
      <c r="G75" s="314"/>
      <c r="I75" s="251" t="s">
        <v>71</v>
      </c>
      <c r="J75" s="252" t="s">
        <v>72</v>
      </c>
      <c r="K75" s="279"/>
      <c r="L75" s="216"/>
      <c r="M75" s="278" t="s">
        <v>71</v>
      </c>
      <c r="N75" s="252" t="s">
        <v>72</v>
      </c>
      <c r="O75" s="279"/>
      <c r="P75" s="216"/>
    </row>
    <row r="76" spans="1:16" x14ac:dyDescent="0.25">
      <c r="A76" s="378" t="e">
        <f>IF(C$6="Met","",IF(B$4="2021-2022","","2021-22 Adjustment"))</f>
        <v>#N/A</v>
      </c>
      <c r="B76" s="267" t="e">
        <f>IF(A76="","",IF($B$1="Eligibility",'10. 21-22 Exc &amp; Adj'!$B$70,IF($B$1="Compliance",'10. 21-22 Exc &amp; Adj'!$I$70)))</f>
        <v>#N/A</v>
      </c>
      <c r="C76" s="281"/>
      <c r="E76" s="280" t="e">
        <f>IF(G$6="Met","",IF(F$4="2021-2022","","2021-22 Adjustment"))</f>
        <v>#N/A</v>
      </c>
      <c r="F76" s="267" t="e">
        <f>IF(E76="","",IF($B$1="Eligibility",'10. 21-22 Exc &amp; Adj'!$B$70,IF($B$1="Compliance",'10. 21-22 Exc &amp; Adj'!$I$70)))</f>
        <v>#N/A</v>
      </c>
      <c r="G76" s="281"/>
      <c r="I76" s="264" t="str">
        <f>IF(K$6="Met","","2022-23 Adjustment")</f>
        <v>2022-23 Adjustment</v>
      </c>
      <c r="J76" s="267">
        <f>IF(I76="","",IF($B$1="Eligibility",'13. 22-23 Exc &amp; Adj'!$B$70,IF($B$1="Compliance",'13. 22-23 Exc &amp; Adj'!$I$70)))</f>
        <v>0</v>
      </c>
      <c r="K76" s="314"/>
      <c r="L76" s="216"/>
      <c r="M76" s="264" t="str">
        <f>IF(O$6="Met","","2022-23 Adjustment")</f>
        <v>2022-23 Adjustment</v>
      </c>
      <c r="N76" s="267">
        <f>IF(M76="","",IF($B$1="Eligibility",'13. 22-23 Exc &amp; Adj'!$B$70,IF($B$1="Compliance",'13. 22-23 Exc &amp; Adj'!$I$70)))</f>
        <v>0</v>
      </c>
      <c r="O76" s="314"/>
      <c r="P76" s="216"/>
    </row>
    <row r="77" spans="1:16" x14ac:dyDescent="0.25">
      <c r="A77" s="254" t="e">
        <f>IF(C$6="Met","",IF(OR(B$4="2021-2022",B$4="2020-2021"),"","2020-21 Adjustment"))</f>
        <v>#N/A</v>
      </c>
      <c r="B77" s="267" t="e">
        <f>IF(A77="","",'7. 20-21 Exc &amp; Adj'!$I$70)</f>
        <v>#N/A</v>
      </c>
      <c r="C77" s="281"/>
      <c r="E77" s="254" t="e">
        <f>IF(G$6="Met","",IF(OR(F$4="2021-2022",F$4="2020-2021"),"","2020-21 Adjustment"))</f>
        <v>#N/A</v>
      </c>
      <c r="F77" s="267" t="e">
        <f>IF(E77="","",'7. 20-21 Exc &amp; Adj'!$I$70)</f>
        <v>#N/A</v>
      </c>
      <c r="G77" s="281"/>
      <c r="I77" s="264" t="e">
        <f>IF(K$6="Met","",IF(J$4="2021-2022","","2021-22 Adjustment"))</f>
        <v>#N/A</v>
      </c>
      <c r="J77" s="267" t="e">
        <f>IF(I77="","",IF($B$1="Eligibility",'10. 21-22 Exc &amp; Adj'!$B$70,IF($B$1="Compliance",'10. 21-22 Exc &amp; Adj'!$I$70)))</f>
        <v>#N/A</v>
      </c>
      <c r="K77" s="281"/>
      <c r="L77" s="216"/>
      <c r="M77" s="264" t="e">
        <f>IF(O$6="Met","",IF(N$4="2021-2022","","2021-22 Adjustment"))</f>
        <v>#N/A</v>
      </c>
      <c r="N77" s="267" t="e">
        <f>IF(M77="","",IF($B$1="Eligibility",'10. 21-22 Exc &amp; Adj'!$B$70,IF($B$1="Compliance",'10. 21-22 Exc &amp; Adj'!$I$70)))</f>
        <v>#N/A</v>
      </c>
      <c r="O77" s="281"/>
      <c r="P77" s="216"/>
    </row>
    <row r="78" spans="1:16" x14ac:dyDescent="0.25">
      <c r="A78" s="254" t="e">
        <f>IF(C$6="Met","",IF(OR(B$4="2021-2022",B$4="2020-2021",B$4="2019-2020"),"","2019-20 Adjustment"))</f>
        <v>#N/A</v>
      </c>
      <c r="B78" s="267" t="e">
        <f>IF(A78="","",'23. 19-20 Exc &amp; Adj'!B69)</f>
        <v>#N/A</v>
      </c>
      <c r="C78" s="281"/>
      <c r="E78" s="254" t="e">
        <f>IF(G$6="Met","",IF(OR(F$4="2021-2022",F$4="2020-2021",F$4="2019-2020"),"","2019-20 Adjustment"))</f>
        <v>#N/A</v>
      </c>
      <c r="F78" s="267" t="e">
        <f>IF(E78="","",'23. 19-20 Exc &amp; Adj'!B69)</f>
        <v>#N/A</v>
      </c>
      <c r="G78" s="281"/>
      <c r="I78" s="254" t="e">
        <f>IF(K$6="Met","",IF(OR(J$4="2021-2022",J$4="2020-2021"),"","2020-21 Adjustment"))</f>
        <v>#N/A</v>
      </c>
      <c r="J78" s="267" t="e">
        <f>IF(I78="","",'7. 20-21 Exc &amp; Adj'!$I$70)</f>
        <v>#N/A</v>
      </c>
      <c r="K78" s="281"/>
      <c r="L78" s="216"/>
      <c r="M78" s="254" t="e">
        <f>IF(O$6="Met","",IF(OR(N$4="2021-2022",N$4="2020-2021"),"","2020-21 Adjustment"))</f>
        <v>#N/A</v>
      </c>
      <c r="N78" s="267" t="e">
        <f>IF(M78="","",'7. 20-21 Exc &amp; Adj'!$I$70)</f>
        <v>#N/A</v>
      </c>
      <c r="O78" s="281"/>
    </row>
    <row r="79" spans="1:16" x14ac:dyDescent="0.25">
      <c r="A79" s="256" t="e">
        <f>IF(C$6="Met","",IF(OR(B$4="2021-2022",B$4="2020-2021",B$4="2019-2020",B$4="2018-2019"),"","2018-19 Adjustment"))</f>
        <v>#N/A</v>
      </c>
      <c r="B79" s="267" t="e">
        <f>IF(A79="","",'22. 18-19 Exc &amp; Adj'!B69)</f>
        <v>#N/A</v>
      </c>
      <c r="C79" s="281"/>
      <c r="E79" s="256" t="e">
        <f>IF(G$6="Met","",IF(OR(F$4="2021-2022",F$4="2020-2021",F$4="2019-2020",F$4="2018-2019"),"","2018-19 Adjustment"))</f>
        <v>#N/A</v>
      </c>
      <c r="F79" s="267" t="e">
        <f>IF(E79="","",'22. 18-19 Exc &amp; Adj'!B69)</f>
        <v>#N/A</v>
      </c>
      <c r="G79" s="281"/>
      <c r="I79" s="254" t="e">
        <f>IF(K$6="Met","",IF(OR(J$4="2021-2022",J$4="2020-2021",J$4="2019-2020"),"","2019-20 Adjustment"))</f>
        <v>#N/A</v>
      </c>
      <c r="J79" s="267" t="e">
        <f>IF(I79="","",'23. 19-20 Exc &amp; Adj'!B69)</f>
        <v>#N/A</v>
      </c>
      <c r="K79" s="281"/>
      <c r="L79" s="216"/>
      <c r="M79" s="254" t="e">
        <f>IF(O$6="Met","",IF(OR(N$4="2021-2022",N$4="2020-2021",N$4="2019-2020"),"","2019-20 Adjustment"))</f>
        <v>#N/A</v>
      </c>
      <c r="N79" s="267" t="e">
        <f>IF(M79="","",'23. 19-20 Exc &amp; Adj'!B69)</f>
        <v>#N/A</v>
      </c>
      <c r="O79" s="281"/>
    </row>
    <row r="80" spans="1:16" x14ac:dyDescent="0.25">
      <c r="A80" s="257" t="e">
        <f>IF(C$6="Met","",IF(OR(B$4="2021-2022",B$4="2020-2021",B$4="2019-2020",B$4="2018-2019",B$4="2017-2018"),"","2017-18 Adjustment"))</f>
        <v>#N/A</v>
      </c>
      <c r="B80" s="268" t="e">
        <f>IF(A80="","",'21. 17-18 Exc &amp; Adj'!B69)</f>
        <v>#N/A</v>
      </c>
      <c r="C80" s="281"/>
      <c r="E80" s="257" t="e">
        <f>IF(G$6="Met","",IF(OR(F$4="2021-2022",F$4="2020-2021",F$4="2019-2020",F$4="2018-2019",F$4="2017-2018"),"","2017-18 Adjustment"))</f>
        <v>#N/A</v>
      </c>
      <c r="F80" s="268" t="e">
        <f>IF(E80="","",'21. 17-18 Exc &amp; Adj'!B69)</f>
        <v>#N/A</v>
      </c>
      <c r="G80" s="281"/>
      <c r="I80" s="256" t="e">
        <f>IF(K$6="Met","",IF(OR(J$4="2021-2022",J$4="2020-2021",J$4="2019-2020",J$4="2018-2019"),"","2018-19 Adjustment"))</f>
        <v>#N/A</v>
      </c>
      <c r="J80" s="267" t="e">
        <f>IF(I80="","",'22. 18-19 Exc &amp; Adj'!B69)</f>
        <v>#N/A</v>
      </c>
      <c r="K80" s="281"/>
      <c r="M80" s="256" t="e">
        <f>IF(O$6="Met","",IF(OR(N$4="2021-2022",N$4="2020-2021",N$4="2019-2020",N$4="2018-2019"),"","2018-19 Adjustment"))</f>
        <v>#N/A</v>
      </c>
      <c r="N80" s="267" t="e">
        <f>IF(M80="","",'22. 18-19 Exc &amp; Adj'!B69)</f>
        <v>#N/A</v>
      </c>
      <c r="O80" s="281"/>
    </row>
    <row r="81" spans="1:15" x14ac:dyDescent="0.25">
      <c r="A81" s="381" t="e">
        <f>IF(C$6="Met","",IF(OR(B$4="2021-2022",B$4="2020-2021",B$4="2019-2020",B$4="2018-2019",B$4="2017-2018",B$4="2016-2017"),"","2016-17 Adjustment"))</f>
        <v>#N/A</v>
      </c>
      <c r="B81" s="268" t="e">
        <f>IF(A81="","",'20. 16-17 Exc &amp; Adj'!B69)</f>
        <v>#N/A</v>
      </c>
      <c r="C81" s="281"/>
      <c r="E81" s="381" t="e">
        <f>IF(G$6="Met","",IF(OR(F$4="2021-2022",F$4="2020-2021",F$4="2019-2020",F$4="2018-2019",F$4="2017-2018",F$4="2016-2017"),"","2016-17 Adjustment"))</f>
        <v>#N/A</v>
      </c>
      <c r="F81" s="268" t="e">
        <f>IF(E81="","",'20. 16-17 Exc &amp; Adj'!B69)</f>
        <v>#N/A</v>
      </c>
      <c r="G81" s="281"/>
      <c r="I81" s="257" t="e">
        <f>IF(K$6="Met","",IF(OR(J$4="2021-2022",J$4="2020-2021",J$4="2019-2020",J$4="2018-2019",J$4="2017-2018"),"","2017-18 Adjustment"))</f>
        <v>#N/A</v>
      </c>
      <c r="J81" s="268" t="e">
        <f>IF(I81="","",'21. 17-18 Exc &amp; Adj'!B69)</f>
        <v>#N/A</v>
      </c>
      <c r="K81" s="281"/>
      <c r="M81" s="257" t="e">
        <f>IF(O$6="Met","",IF(OR(N$4="2021-2022",N$4="2020-2021",N$4="2019-2020",N$4="2018-2019",N$4="2017-2018"),"","2017-18 Adjustment"))</f>
        <v>#N/A</v>
      </c>
      <c r="N81" s="268" t="e">
        <f>IF(M81="","",'21. 17-18 Exc &amp; Adj'!B69)</f>
        <v>#N/A</v>
      </c>
      <c r="O81" s="281"/>
    </row>
    <row r="82" spans="1:15" x14ac:dyDescent="0.25">
      <c r="A82" s="489" t="s">
        <v>146</v>
      </c>
      <c r="B82" s="489"/>
      <c r="C82" s="281"/>
      <c r="E82" s="488" t="s">
        <v>146</v>
      </c>
      <c r="F82" s="489"/>
      <c r="G82" s="281"/>
      <c r="I82" s="381" t="e">
        <f>IF(K$6="Met","",IF(OR(J$4="2021-2022",J$4="2020-2021",J$4="2019-2020",J$4="2018-2019",J$4="2017-2018",J$4="2016-2017"),"","2016-17 Adjustment"))</f>
        <v>#N/A</v>
      </c>
      <c r="J82" s="268" t="e">
        <f>IF(I82="","",'20. 16-17 Exc &amp; Adj'!B69)</f>
        <v>#N/A</v>
      </c>
      <c r="K82" s="281"/>
      <c r="M82" s="381" t="e">
        <f>IF(O$6="Met","",IF(OR(N$4="2021-2022",N$4="2020-2021",N$4="2019-2020",N$4="2018-2019",N$4="2017-2018",N$4="2016-2017"),"","2016-17 Adjustment"))</f>
        <v>#N/A</v>
      </c>
      <c r="N82" s="268" t="e">
        <f>IF(M82="","",'20. 16-17 Exc &amp; Adj'!B69)</f>
        <v>#N/A</v>
      </c>
      <c r="O82" s="281"/>
    </row>
    <row r="83" spans="1:15" ht="16.5" thickBot="1" x14ac:dyDescent="0.3">
      <c r="A83" s="271" t="s">
        <v>75</v>
      </c>
      <c r="B83" s="312" t="e">
        <f>SUM(B75:B81)</f>
        <v>#N/A</v>
      </c>
      <c r="C83" s="282"/>
      <c r="E83" s="271" t="s">
        <v>75</v>
      </c>
      <c r="F83" s="312" t="e">
        <f>SUM(F75:F81)</f>
        <v>#N/A</v>
      </c>
      <c r="G83" s="282"/>
      <c r="I83" s="488" t="s">
        <v>146</v>
      </c>
      <c r="J83" s="489"/>
      <c r="K83" s="281"/>
      <c r="M83" s="488" t="s">
        <v>146</v>
      </c>
      <c r="N83" s="489"/>
      <c r="O83" s="281"/>
    </row>
    <row r="84" spans="1:15" x14ac:dyDescent="0.25">
      <c r="I84" s="274" t="s">
        <v>90</v>
      </c>
      <c r="J84" s="101" t="e">
        <f>SUM(J76:J82)</f>
        <v>#N/A</v>
      </c>
      <c r="K84" s="281"/>
      <c r="M84" s="274" t="s">
        <v>90</v>
      </c>
      <c r="N84" s="101" t="e">
        <f>SUM(N76:N82)</f>
        <v>#N/A</v>
      </c>
      <c r="O84" s="281"/>
    </row>
    <row r="85" spans="1:15" ht="16.5" thickBot="1" x14ac:dyDescent="0.3">
      <c r="A85" s="473" t="s">
        <v>255</v>
      </c>
      <c r="I85" s="271" t="s">
        <v>91</v>
      </c>
      <c r="J85" s="272" t="e">
        <f>IF(J87=0,"",J84/J87)</f>
        <v>#N/A</v>
      </c>
      <c r="K85" s="282"/>
      <c r="M85" s="271" t="s">
        <v>91</v>
      </c>
      <c r="N85" s="272" t="e">
        <f>IF(N87=0,"",N84/N87)</f>
        <v>#N/A</v>
      </c>
      <c r="O85" s="282"/>
    </row>
    <row r="86" spans="1:15" x14ac:dyDescent="0.25">
      <c r="A86" s="417" t="s">
        <v>256</v>
      </c>
      <c r="I86" s="490" t="s">
        <v>146</v>
      </c>
      <c r="J86" s="490"/>
      <c r="K86" s="490"/>
      <c r="M86" s="490" t="s">
        <v>146</v>
      </c>
      <c r="N86" s="490"/>
      <c r="O86" s="490"/>
    </row>
    <row r="87" spans="1:15" x14ac:dyDescent="0.25">
      <c r="I87" s="283" t="s">
        <v>87</v>
      </c>
      <c r="J87" s="464" t="e">
        <f>LOOKUP(J4,'4. Multi-Year MOE Summary'!$A$3:$A$12,'4. Multi-Year MOE Summary'!$C$3:$C$12)</f>
        <v>#N/A</v>
      </c>
      <c r="M87" s="283" t="s">
        <v>87</v>
      </c>
      <c r="N87" s="464" t="e">
        <f>LOOKUP(N4,'4. Multi-Year MOE Summary'!$A$3:$A$12,'4. Multi-Year MOE Summary'!$C$3:$C$12)</f>
        <v>#N/A</v>
      </c>
    </row>
    <row r="88" spans="1:15" x14ac:dyDescent="0.25">
      <c r="A88" s="491" t="s">
        <v>148</v>
      </c>
      <c r="B88" s="491"/>
      <c r="C88" s="491"/>
      <c r="D88" s="491"/>
      <c r="E88" s="491"/>
      <c r="F88" s="491"/>
      <c r="G88" s="491"/>
      <c r="H88" s="491"/>
      <c r="I88" s="491"/>
      <c r="J88" s="491"/>
      <c r="K88" s="491"/>
      <c r="L88" s="491"/>
      <c r="M88" s="491"/>
      <c r="N88" s="491"/>
    </row>
  </sheetData>
  <sheetProtection algorithmName="SHA-512" hashValue="/GlkPDNIDFxa1rC8Xz+aU+AUScxQn3GAhjMVJ2PjbKH55olZSXjO5EYSb7DC9J0G6GLBkiBbBvQRzyYG9SEY6g==" saltValue="uMP5+RlWu6/+LY+bw6fCMg==" spinCount="100000" sheet="1" objects="1" scenarios="1"/>
  <mergeCells count="34">
    <mergeCell ref="E59:F59"/>
    <mergeCell ref="A59:B59"/>
    <mergeCell ref="A70:B70"/>
    <mergeCell ref="E48:F48"/>
    <mergeCell ref="A12:C12"/>
    <mergeCell ref="A24:B24"/>
    <mergeCell ref="A34:B34"/>
    <mergeCell ref="A48:B48"/>
    <mergeCell ref="E34:F34"/>
    <mergeCell ref="E24:F24"/>
    <mergeCell ref="E12:G12"/>
    <mergeCell ref="I12:K12"/>
    <mergeCell ref="I24:J24"/>
    <mergeCell ref="I34:J34"/>
    <mergeCell ref="M34:N34"/>
    <mergeCell ref="M24:N24"/>
    <mergeCell ref="M12:O12"/>
    <mergeCell ref="A88:N88"/>
    <mergeCell ref="M86:O86"/>
    <mergeCell ref="M83:N83"/>
    <mergeCell ref="M73:O73"/>
    <mergeCell ref="M70:N70"/>
    <mergeCell ref="I73:K73"/>
    <mergeCell ref="I83:J83"/>
    <mergeCell ref="I86:K86"/>
    <mergeCell ref="A72:C72"/>
    <mergeCell ref="A82:B82"/>
    <mergeCell ref="E82:F82"/>
    <mergeCell ref="E72:G72"/>
    <mergeCell ref="M59:N59"/>
    <mergeCell ref="M48:N48"/>
    <mergeCell ref="I48:J48"/>
    <mergeCell ref="I59:J59"/>
    <mergeCell ref="I70:J70"/>
  </mergeCells>
  <conditionalFormatting sqref="M52:N58">
    <cfRule type="containsBlanks" dxfId="1512" priority="498">
      <formula>LEN(TRIM(M52))=0</formula>
    </cfRule>
  </conditionalFormatting>
  <conditionalFormatting sqref="M76:N82">
    <cfRule type="containsBlanks" dxfId="1511" priority="613">
      <formula>LEN(TRIM(M76))=0</formula>
    </cfRule>
  </conditionalFormatting>
  <conditionalFormatting sqref="A63:B69">
    <cfRule type="containsBlanks" dxfId="1510" priority="358">
      <formula>LEN(TRIM(A63))=0</formula>
    </cfRule>
  </conditionalFormatting>
  <conditionalFormatting sqref="E63:F69">
    <cfRule type="containsBlanks" dxfId="1509" priority="344">
      <formula>LEN(TRIM(E63))=0</formula>
    </cfRule>
  </conditionalFormatting>
  <conditionalFormatting sqref="I63:J69">
    <cfRule type="containsBlanks" dxfId="1508" priority="292">
      <formula>LEN(TRIM(I63))=0</formula>
    </cfRule>
  </conditionalFormatting>
  <conditionalFormatting sqref="M63:N69">
    <cfRule type="containsBlanks" dxfId="1507" priority="273">
      <formula>LEN(TRIM(M63))=0</formula>
    </cfRule>
  </conditionalFormatting>
  <conditionalFormatting sqref="A17:B23">
    <cfRule type="containsBlanks" dxfId="1506" priority="247">
      <formula>LEN(TRIM(A17))=0</formula>
    </cfRule>
  </conditionalFormatting>
  <conditionalFormatting sqref="M17:N23">
    <cfRule type="containsBlanks" dxfId="1505" priority="238">
      <formula>LEN(TRIM(M17))=0</formula>
    </cfRule>
  </conditionalFormatting>
  <conditionalFormatting sqref="I17:J23">
    <cfRule type="containsBlanks" dxfId="1504" priority="202">
      <formula>LEN(TRIM(I17))=0</formula>
    </cfRule>
  </conditionalFormatting>
  <conditionalFormatting sqref="E17:F23">
    <cfRule type="containsBlanks" dxfId="1503" priority="182">
      <formula>LEN(TRIM(E17))=0</formula>
    </cfRule>
  </conditionalFormatting>
  <conditionalFormatting sqref="E27:F33">
    <cfRule type="containsBlanks" dxfId="1502" priority="179">
      <formula>LEN(TRIM(E27))=0</formula>
    </cfRule>
  </conditionalFormatting>
  <conditionalFormatting sqref="A27:B33">
    <cfRule type="containsBlanks" dxfId="1501" priority="176">
      <formula>LEN(TRIM(A27))=0</formula>
    </cfRule>
  </conditionalFormatting>
  <conditionalFormatting sqref="A41:B47">
    <cfRule type="containsBlanks" dxfId="1500" priority="131">
      <formula>LEN(TRIM(A41))=0</formula>
    </cfRule>
  </conditionalFormatting>
  <conditionalFormatting sqref="M27:N33">
    <cfRule type="containsBlanks" dxfId="1499" priority="158">
      <formula>LEN(TRIM(M27))=0</formula>
    </cfRule>
  </conditionalFormatting>
  <conditionalFormatting sqref="E41:F47">
    <cfRule type="containsBlanks" dxfId="1498" priority="87">
      <formula>LEN(TRIM(E41))=0</formula>
    </cfRule>
  </conditionalFormatting>
  <conditionalFormatting sqref="I41:J47">
    <cfRule type="containsBlanks" dxfId="1497" priority="86">
      <formula>LEN(TRIM(I41))=0</formula>
    </cfRule>
  </conditionalFormatting>
  <conditionalFormatting sqref="I27:J33">
    <cfRule type="containsBlanks" dxfId="1496" priority="111">
      <formula>LEN(TRIM(I27))=0</formula>
    </cfRule>
  </conditionalFormatting>
  <conditionalFormatting sqref="M41:N47">
    <cfRule type="containsBlanks" dxfId="1495" priority="101">
      <formula>LEN(TRIM(M41))=0</formula>
    </cfRule>
  </conditionalFormatting>
  <conditionalFormatting sqref="A52:B58">
    <cfRule type="containsBlanks" dxfId="1494" priority="65">
      <formula>LEN(TRIM(A52))=0</formula>
    </cfRule>
  </conditionalFormatting>
  <conditionalFormatting sqref="E52:F58">
    <cfRule type="containsBlanks" dxfId="1493" priority="59">
      <formula>LEN(TRIM(E52))=0</formula>
    </cfRule>
  </conditionalFormatting>
  <conditionalFormatting sqref="I52:J58">
    <cfRule type="containsBlanks" dxfId="1492" priority="52">
      <formula>LEN(TRIM(I52))=0</formula>
    </cfRule>
  </conditionalFormatting>
  <conditionalFormatting sqref="A75:B81">
    <cfRule type="containsBlanks" dxfId="1491" priority="20">
      <formula>LEN(TRIM(A75))=0</formula>
    </cfRule>
  </conditionalFormatting>
  <conditionalFormatting sqref="E75:F81">
    <cfRule type="containsBlanks" dxfId="1490" priority="19">
      <formula>LEN(TRIM(E75))=0</formula>
    </cfRule>
  </conditionalFormatting>
  <conditionalFormatting sqref="I76:J82">
    <cfRule type="containsBlanks" dxfId="1489" priority="18">
      <formula>LEN(TRIM(I76))=0</formula>
    </cfRule>
  </conditionalFormatting>
  <conditionalFormatting sqref="C6 C9 C11">
    <cfRule type="containsText" dxfId="1488" priority="611" operator="containsText" text="Did Not Meet">
      <formula>NOT(ISERROR(SEARCH("Did Not Meet",C6)))</formula>
    </cfRule>
    <cfRule type="containsText" dxfId="1487" priority="612" operator="containsText" text="Met">
      <formula>NOT(ISERROR(SEARCH("Met",C6)))</formula>
    </cfRule>
  </conditionalFormatting>
  <conditionalFormatting sqref="G6 G9 G11">
    <cfRule type="containsText" dxfId="1486" priority="485" operator="containsText" text="Did Not Meet">
      <formula>NOT(ISERROR(SEARCH("Did Not Meet",G6)))</formula>
    </cfRule>
    <cfRule type="containsText" dxfId="1485" priority="486" operator="containsText" text="Met">
      <formula>NOT(ISERROR(SEARCH("Met",G6)))</formula>
    </cfRule>
  </conditionalFormatting>
  <conditionalFormatting sqref="K6 K9 K11">
    <cfRule type="containsText" dxfId="1484" priority="315" operator="containsText" text="Did Not Meet">
      <formula>NOT(ISERROR(SEARCH("Did Not Meet",K6)))</formula>
    </cfRule>
    <cfRule type="containsText" dxfId="1483" priority="316" operator="containsText" text="Met">
      <formula>NOT(ISERROR(SEARCH("Met",K6)))</formula>
    </cfRule>
  </conditionalFormatting>
  <conditionalFormatting sqref="O6 O9 O11">
    <cfRule type="containsText" dxfId="1482" priority="313" operator="containsText" text="Did Not Meet">
      <formula>NOT(ISERROR(SEARCH("Did Not Meet",O6)))</formula>
    </cfRule>
    <cfRule type="containsText" dxfId="1481" priority="314" operator="containsText" text="Met">
      <formula>NOT(ISERROR(SEARCH("Met",O6)))</formula>
    </cfRule>
  </conditionalFormatting>
  <hyperlinks>
    <hyperlink ref="A86" r:id="rId1" xr:uid="{00000000-0004-0000-0B00-000000000000}"/>
  </hyperlinks>
  <pageMargins left="0.7" right="0.7" top="0.75" bottom="0.75" header="0.3" footer="0.3"/>
  <pageSetup orientation="portrait" r:id="rId2"/>
  <tableParts count="2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extLst>
    <ext xmlns:x14="http://schemas.microsoft.com/office/spreadsheetml/2009/9/main" uri="{78C0D931-6437-407d-A8EE-F0AAD7539E65}">
      <x14:conditionalFormattings>
        <x14:conditionalFormatting xmlns:xm="http://schemas.microsoft.com/office/excel/2006/main">
          <x14:cfRule type="expression" priority="343" id="{DA29B6C2-4845-4F34-B754-4D2879D2E225}">
            <xm:f>'3. Getting Started'!$B$10="No"</xm:f>
            <x14:dxf>
              <fill>
                <patternFill>
                  <bgColor theme="1"/>
                </patternFill>
              </fill>
            </x14:dxf>
          </x14:cfRule>
          <xm:sqref>E68:F68</xm:sqref>
        </x14:conditionalFormatting>
        <x14:conditionalFormatting xmlns:xm="http://schemas.microsoft.com/office/excel/2006/main">
          <x14:cfRule type="expression" priority="308" id="{1BB7D33D-CB46-4817-A4B4-EECB038C80DB}">
            <xm:f>'3. Getting Started'!$B$14="No"</xm:f>
            <x14:dxf>
              <fill>
                <patternFill>
                  <bgColor theme="1"/>
                </patternFill>
              </fill>
            </x14:dxf>
          </x14:cfRule>
          <xm:sqref>A64:B64</xm:sqref>
        </x14:conditionalFormatting>
        <x14:conditionalFormatting xmlns:xm="http://schemas.microsoft.com/office/excel/2006/main">
          <x14:cfRule type="expression" priority="309" id="{83B70DA6-2470-4A33-8545-268E32179644}">
            <xm:f>'3. Getting Started'!$B$13="No"</xm:f>
            <x14:dxf>
              <fill>
                <patternFill>
                  <bgColor theme="1"/>
                </patternFill>
              </fill>
            </x14:dxf>
          </x14:cfRule>
          <xm:sqref>A65:B65</xm:sqref>
        </x14:conditionalFormatting>
        <x14:conditionalFormatting xmlns:xm="http://schemas.microsoft.com/office/excel/2006/main">
          <x14:cfRule type="expression" priority="310" id="{1B7F8090-6B4D-4FEE-8713-9E541D3CF368}">
            <xm:f>'3. Getting Started'!$B$12="No"</xm:f>
            <x14:dxf>
              <fill>
                <patternFill>
                  <bgColor theme="1"/>
                </patternFill>
              </fill>
            </x14:dxf>
          </x14:cfRule>
          <xm:sqref>A66:B66</xm:sqref>
        </x14:conditionalFormatting>
        <x14:conditionalFormatting xmlns:xm="http://schemas.microsoft.com/office/excel/2006/main">
          <x14:cfRule type="expression" priority="311" id="{D654CAA4-C821-4C92-AE04-6A1A7FD08E74}">
            <xm:f>'3. Getting Started'!$B$11="No"</xm:f>
            <x14:dxf>
              <fill>
                <patternFill>
                  <bgColor theme="1"/>
                </patternFill>
              </fill>
            </x14:dxf>
          </x14:cfRule>
          <xm:sqref>A67:B67</xm:sqref>
        </x14:conditionalFormatting>
        <x14:conditionalFormatting xmlns:xm="http://schemas.microsoft.com/office/excel/2006/main">
          <x14:cfRule type="expression" priority="312" id="{DFB65B25-0ECA-434B-AD58-7EB13E9276B3}">
            <xm:f>'3. Getting Started'!$B$10="No"</xm:f>
            <x14:dxf>
              <fill>
                <patternFill>
                  <bgColor theme="1"/>
                </patternFill>
              </fill>
            </x14:dxf>
          </x14:cfRule>
          <xm:sqref>A68:B68</xm:sqref>
        </x14:conditionalFormatting>
        <x14:conditionalFormatting xmlns:xm="http://schemas.microsoft.com/office/excel/2006/main">
          <x14:cfRule type="expression" priority="307" id="{E44E1524-D809-4D4C-A36B-0771DDD9BB9A}">
            <xm:f>'3. Getting Started'!$B$11="No"</xm:f>
            <x14:dxf>
              <fill>
                <patternFill>
                  <bgColor theme="1"/>
                </patternFill>
              </fill>
            </x14:dxf>
          </x14:cfRule>
          <xm:sqref>E67:F67</xm:sqref>
        </x14:conditionalFormatting>
        <x14:conditionalFormatting xmlns:xm="http://schemas.microsoft.com/office/excel/2006/main">
          <x14:cfRule type="expression" priority="306" id="{25D1078D-57CF-407A-80AF-1663C3536D02}">
            <xm:f>'3. Getting Started'!$B$12="No"</xm:f>
            <x14:dxf>
              <fill>
                <patternFill>
                  <bgColor theme="1"/>
                </patternFill>
              </fill>
            </x14:dxf>
          </x14:cfRule>
          <xm:sqref>E66:F66</xm:sqref>
        </x14:conditionalFormatting>
        <x14:conditionalFormatting xmlns:xm="http://schemas.microsoft.com/office/excel/2006/main">
          <x14:cfRule type="expression" priority="305" id="{95B35AF9-C792-45A8-92C9-6342925DFD7F}">
            <xm:f>'3. Getting Started'!$B$13="No"</xm:f>
            <x14:dxf>
              <fill>
                <patternFill>
                  <bgColor theme="1"/>
                </patternFill>
              </fill>
            </x14:dxf>
          </x14:cfRule>
          <xm:sqref>E65:F65</xm:sqref>
        </x14:conditionalFormatting>
        <x14:conditionalFormatting xmlns:xm="http://schemas.microsoft.com/office/excel/2006/main">
          <x14:cfRule type="expression" priority="304" id="{6BDE759C-88FB-4AF8-BD83-129CB723D795}">
            <xm:f>'3. Getting Started'!$B$14="No"</xm:f>
            <x14:dxf>
              <fill>
                <patternFill>
                  <bgColor theme="1"/>
                </patternFill>
              </fill>
            </x14:dxf>
          </x14:cfRule>
          <xm:sqref>E64:F64</xm:sqref>
        </x14:conditionalFormatting>
        <x14:conditionalFormatting xmlns:xm="http://schemas.microsoft.com/office/excel/2006/main">
          <x14:cfRule type="expression" priority="291" id="{780ADC3C-BDA2-48B8-AAC5-F78D97E1ADD6}">
            <xm:f>'3. Getting Started'!$B$10="No"</xm:f>
            <x14:dxf>
              <fill>
                <patternFill>
                  <bgColor theme="1"/>
                </patternFill>
              </fill>
            </x14:dxf>
          </x14:cfRule>
          <xm:sqref>I68:J68</xm:sqref>
        </x14:conditionalFormatting>
        <x14:conditionalFormatting xmlns:xm="http://schemas.microsoft.com/office/excel/2006/main">
          <x14:cfRule type="expression" priority="290" id="{08265650-8F95-44C8-96A7-13A0E41D8E5F}">
            <xm:f>'3. Getting Started'!$B$11="No"</xm:f>
            <x14:dxf>
              <fill>
                <patternFill>
                  <bgColor theme="1"/>
                </patternFill>
              </fill>
            </x14:dxf>
          </x14:cfRule>
          <xm:sqref>I67:J67</xm:sqref>
        </x14:conditionalFormatting>
        <x14:conditionalFormatting xmlns:xm="http://schemas.microsoft.com/office/excel/2006/main">
          <x14:cfRule type="expression" priority="289" id="{8A773F04-E4FA-4773-8BC1-7CF044C6146F}">
            <xm:f>'3. Getting Started'!$B$12="No"</xm:f>
            <x14:dxf>
              <fill>
                <patternFill>
                  <bgColor theme="1"/>
                </patternFill>
              </fill>
            </x14:dxf>
          </x14:cfRule>
          <xm:sqref>I66:J66</xm:sqref>
        </x14:conditionalFormatting>
        <x14:conditionalFormatting xmlns:xm="http://schemas.microsoft.com/office/excel/2006/main">
          <x14:cfRule type="expression" priority="288" id="{72E03432-4C4F-476B-BEAE-10962810630F}">
            <xm:f>'3. Getting Started'!$B$13="No"</xm:f>
            <x14:dxf>
              <fill>
                <patternFill>
                  <bgColor theme="1"/>
                </patternFill>
              </fill>
            </x14:dxf>
          </x14:cfRule>
          <xm:sqref>I65:J65</xm:sqref>
        </x14:conditionalFormatting>
        <x14:conditionalFormatting xmlns:xm="http://schemas.microsoft.com/office/excel/2006/main">
          <x14:cfRule type="expression" priority="287" id="{E85FBDAF-A304-4D0B-B3FC-9DFC7ED69CAC}">
            <xm:f>'3. Getting Started'!$B$14="No"</xm:f>
            <x14:dxf>
              <fill>
                <patternFill>
                  <bgColor theme="1"/>
                </patternFill>
              </fill>
            </x14:dxf>
          </x14:cfRule>
          <xm:sqref>I64:J64</xm:sqref>
        </x14:conditionalFormatting>
        <x14:conditionalFormatting xmlns:xm="http://schemas.microsoft.com/office/excel/2006/main">
          <x14:cfRule type="expression" priority="263" id="{5BCDC66A-66C5-41B0-9087-E50336CD8592}">
            <xm:f>'3. Getting Started'!$B$10="No"</xm:f>
            <x14:dxf>
              <fill>
                <patternFill>
                  <bgColor theme="1"/>
                </patternFill>
              </fill>
            </x14:dxf>
          </x14:cfRule>
          <xm:sqref>M68:N68</xm:sqref>
        </x14:conditionalFormatting>
        <x14:conditionalFormatting xmlns:xm="http://schemas.microsoft.com/office/excel/2006/main">
          <x14:cfRule type="expression" priority="260" id="{A399C3D3-9B7F-4FD4-9829-F4949EB85857}">
            <xm:f>'3. Getting Started'!$B$11="No"</xm:f>
            <x14:dxf>
              <fill>
                <patternFill>
                  <bgColor theme="1"/>
                </patternFill>
              </fill>
            </x14:dxf>
          </x14:cfRule>
          <xm:sqref>M67:N67</xm:sqref>
        </x14:conditionalFormatting>
        <x14:conditionalFormatting xmlns:xm="http://schemas.microsoft.com/office/excel/2006/main">
          <x14:cfRule type="expression" priority="259" id="{FF46E428-ED55-4A90-86F7-5955DD7F776F}">
            <xm:f>'3. Getting Started'!$B$12="No"</xm:f>
            <x14:dxf>
              <fill>
                <patternFill>
                  <bgColor theme="1"/>
                </patternFill>
              </fill>
            </x14:dxf>
          </x14:cfRule>
          <xm:sqref>M66:N66</xm:sqref>
        </x14:conditionalFormatting>
        <x14:conditionalFormatting xmlns:xm="http://schemas.microsoft.com/office/excel/2006/main">
          <x14:cfRule type="expression" priority="258" id="{F3085CBF-2451-41DC-9DC1-E2D9195664DC}">
            <xm:f>'3. Getting Started'!$B$13="No"</xm:f>
            <x14:dxf>
              <fill>
                <patternFill>
                  <bgColor theme="1"/>
                </patternFill>
              </fill>
            </x14:dxf>
          </x14:cfRule>
          <xm:sqref>M65:N65</xm:sqref>
        </x14:conditionalFormatting>
        <x14:conditionalFormatting xmlns:xm="http://schemas.microsoft.com/office/excel/2006/main">
          <x14:cfRule type="expression" priority="257" id="{1009D1F9-E881-4928-A335-19F3EE9CB907}">
            <xm:f>'3. Getting Started'!$B$14="No"</xm:f>
            <x14:dxf>
              <fill>
                <patternFill>
                  <bgColor theme="1"/>
                </patternFill>
              </fill>
            </x14:dxf>
          </x14:cfRule>
          <xm:sqref>M64:N64</xm:sqref>
        </x14:conditionalFormatting>
        <x14:conditionalFormatting xmlns:xm="http://schemas.microsoft.com/office/excel/2006/main">
          <x14:cfRule type="expression" priority="25" id="{6F4BC314-CB44-4550-950A-13C97EF1B2D2}">
            <xm:f>'3. Getting Started'!$B$15="No"</xm:f>
            <x14:dxf>
              <fill>
                <patternFill>
                  <bgColor theme="1"/>
                </patternFill>
              </fill>
            </x14:dxf>
          </x14:cfRule>
          <xm:sqref>A63:B63</xm:sqref>
        </x14:conditionalFormatting>
        <x14:conditionalFormatting xmlns:xm="http://schemas.microsoft.com/office/excel/2006/main">
          <x14:cfRule type="expression" priority="23" id="{5F38018A-FFA9-436F-BC92-B8277010AD07}">
            <xm:f>'3. Getting Started'!$B$15="No"</xm:f>
            <x14:dxf>
              <fill>
                <patternFill>
                  <bgColor theme="1"/>
                </patternFill>
              </fill>
            </x14:dxf>
          </x14:cfRule>
          <xm:sqref>E63:F63</xm:sqref>
        </x14:conditionalFormatting>
        <x14:conditionalFormatting xmlns:xm="http://schemas.microsoft.com/office/excel/2006/main">
          <x14:cfRule type="expression" priority="22" id="{EE35837A-1907-4794-87F2-F2EA30814E04}">
            <xm:f>'3. Getting Started'!$B$15="No"</xm:f>
            <x14:dxf>
              <fill>
                <patternFill>
                  <bgColor theme="1"/>
                </patternFill>
              </fill>
            </x14:dxf>
          </x14:cfRule>
          <xm:sqref>I63:J63</xm:sqref>
        </x14:conditionalFormatting>
        <x14:conditionalFormatting xmlns:xm="http://schemas.microsoft.com/office/excel/2006/main">
          <x14:cfRule type="expression" priority="21" id="{7766D825-F88C-47C1-A5B0-A12CC0756C0E}">
            <xm:f>'3. Getting Started'!$B$15="No"</xm:f>
            <x14:dxf>
              <fill>
                <patternFill>
                  <bgColor theme="1"/>
                </patternFill>
              </fill>
            </x14:dxf>
          </x14:cfRule>
          <xm:sqref>M63:N63</xm:sqref>
        </x14:conditionalFormatting>
        <x14:conditionalFormatting xmlns:xm="http://schemas.microsoft.com/office/excel/2006/main">
          <x14:cfRule type="expression" priority="15" id="{649A1207-B674-4A09-9EEA-ED8BFF63409C}">
            <xm:f>'3. Getting Started'!$B$9="No"</xm:f>
            <x14:dxf>
              <fill>
                <patternFill>
                  <bgColor theme="1"/>
                </patternFill>
              </fill>
            </x14:dxf>
          </x14:cfRule>
          <xm:sqref>A69:B69</xm:sqref>
        </x14:conditionalFormatting>
        <x14:conditionalFormatting xmlns:xm="http://schemas.microsoft.com/office/excel/2006/main">
          <x14:cfRule type="expression" priority="14" id="{6A6B2E70-28AA-4E11-914A-89BB0A4B7B92}">
            <xm:f>'3. Getting Started'!$B$6="No"</xm:f>
            <x14:dxf>
              <font>
                <color theme="1"/>
              </font>
              <fill>
                <patternFill>
                  <bgColor theme="1"/>
                </patternFill>
              </fill>
            </x14:dxf>
          </x14:cfRule>
          <xm:sqref>A3:C83</xm:sqref>
        </x14:conditionalFormatting>
        <x14:conditionalFormatting xmlns:xm="http://schemas.microsoft.com/office/excel/2006/main">
          <x14:cfRule type="expression" priority="13" id="{DA2CC698-6B95-4BDF-B94E-E1492E685493}">
            <xm:f>'3. Getting Started'!$B$9="No"</xm:f>
            <x14:dxf>
              <fill>
                <patternFill>
                  <bgColor theme="1"/>
                </patternFill>
              </fill>
            </x14:dxf>
          </x14:cfRule>
          <xm:sqref>E69:F69</xm:sqref>
        </x14:conditionalFormatting>
        <x14:conditionalFormatting xmlns:xm="http://schemas.microsoft.com/office/excel/2006/main">
          <x14:cfRule type="expression" priority="12" id="{DB904222-132B-47C1-B1D2-03B45EFCF621}">
            <xm:f>'3. Getting Started'!$B$9="No"</xm:f>
            <x14:dxf>
              <fill>
                <patternFill>
                  <bgColor theme="1"/>
                </patternFill>
              </fill>
            </x14:dxf>
          </x14:cfRule>
          <xm:sqref>I69:J69</xm:sqref>
        </x14:conditionalFormatting>
        <x14:conditionalFormatting xmlns:xm="http://schemas.microsoft.com/office/excel/2006/main">
          <x14:cfRule type="expression" priority="11" id="{FC962251-EC0C-4CAB-9792-A650379437BA}">
            <xm:f>'3. Getting Started'!$B$6="No"</xm:f>
            <x14:dxf>
              <font>
                <color theme="1"/>
              </font>
              <fill>
                <patternFill>
                  <bgColor theme="1"/>
                </patternFill>
              </fill>
            </x14:dxf>
          </x14:cfRule>
          <xm:sqref>I3:K87</xm:sqref>
        </x14:conditionalFormatting>
        <x14:conditionalFormatting xmlns:xm="http://schemas.microsoft.com/office/excel/2006/main">
          <x14:cfRule type="expression" priority="9" id="{6A670D97-3247-4619-A7BC-25872BCF0B27}">
            <xm:f>'3. Getting Started'!$B$9="No"</xm:f>
            <x14:dxf>
              <fill>
                <patternFill>
                  <bgColor theme="1"/>
                </patternFill>
              </fill>
            </x14:dxf>
          </x14:cfRule>
          <xm:sqref>M69:N69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Lists!$D$2:$D$3</xm:f>
          </x14:formula1>
          <xm:sqref>B1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tabColor theme="9"/>
    <pageSetUpPr autoPageBreaks="0"/>
  </sheetPr>
  <dimension ref="A1:AC73"/>
  <sheetViews>
    <sheetView showGridLines="0" zoomScale="90" zoomScaleNormal="90" zoomScalePageLayoutView="90" workbookViewId="0">
      <pane ySplit="2" topLeftCell="A3" activePane="bottomLeft" state="frozen"/>
      <selection pane="bottomLeft" activeCell="A3" sqref="A3"/>
    </sheetView>
  </sheetViews>
  <sheetFormatPr defaultColWidth="0" defaultRowHeight="15.75" zeroHeight="1" x14ac:dyDescent="0.25"/>
  <cols>
    <col min="1" max="1" width="35.25" style="45" customWidth="1"/>
    <col min="2" max="2" width="28.75" style="45" bestFit="1" customWidth="1"/>
    <col min="3" max="5" width="24.75" style="45" customWidth="1"/>
    <col min="6" max="6" width="29.75" style="45" bestFit="1" customWidth="1"/>
    <col min="7" max="7" width="24.75" style="45" customWidth="1"/>
    <col min="8" max="8" width="35.25" style="45" customWidth="1"/>
    <col min="9" max="9" width="28.75" style="45" bestFit="1" customWidth="1"/>
    <col min="10" max="12" width="24.75" style="45" customWidth="1"/>
    <col min="13" max="13" width="29.75" style="45" bestFit="1" customWidth="1"/>
    <col min="14" max="18" width="10.75" style="45" hidden="1" customWidth="1"/>
    <col min="19" max="19" width="12" style="45" hidden="1" customWidth="1"/>
    <col min="20" max="29" width="0" style="45" hidden="1" customWidth="1"/>
    <col min="30" max="16384" width="10.75" style="45" hidden="1"/>
  </cols>
  <sheetData>
    <row r="1" spans="1:20" ht="25.9" customHeight="1" thickBot="1" x14ac:dyDescent="0.3">
      <c r="A1" s="19" t="s">
        <v>102</v>
      </c>
      <c r="B1" s="47"/>
      <c r="D1" s="459" t="s">
        <v>165</v>
      </c>
      <c r="E1" s="460" t="str">
        <f>IF('3. Getting Started'!$B2="","",'3. Getting Started'!$B2)</f>
        <v/>
      </c>
      <c r="G1" s="42"/>
      <c r="I1" s="47"/>
      <c r="J1" s="47"/>
      <c r="K1" s="459" t="s">
        <v>165</v>
      </c>
      <c r="L1" s="460" t="str">
        <f>IF('3. Getting Started'!$B2="","",'3. Getting Started'!$B2)</f>
        <v/>
      </c>
      <c r="M1" s="47"/>
      <c r="N1" s="44"/>
      <c r="O1" s="44"/>
      <c r="P1" s="44"/>
      <c r="Q1" s="44"/>
      <c r="R1" s="44"/>
      <c r="S1" s="44"/>
      <c r="T1" s="44"/>
    </row>
    <row r="2" spans="1:20" ht="25.9" customHeight="1" thickBot="1" x14ac:dyDescent="0.3">
      <c r="A2" s="338" t="s">
        <v>203</v>
      </c>
      <c r="B2" s="204"/>
      <c r="C2" s="204"/>
      <c r="D2" s="204"/>
      <c r="E2" s="204"/>
      <c r="F2" s="205"/>
      <c r="G2" s="81"/>
      <c r="H2" s="338" t="s">
        <v>204</v>
      </c>
      <c r="I2" s="204"/>
      <c r="J2" s="204"/>
      <c r="K2" s="204"/>
      <c r="L2" s="204"/>
      <c r="M2" s="209"/>
      <c r="N2" s="339"/>
      <c r="O2" s="44"/>
      <c r="P2" s="44"/>
      <c r="Q2" s="44"/>
      <c r="R2" s="44"/>
      <c r="S2" s="44"/>
      <c r="T2" s="44"/>
    </row>
    <row r="3" spans="1:20" x14ac:dyDescent="0.25">
      <c r="A3" s="46" t="s">
        <v>153</v>
      </c>
      <c r="B3" s="47"/>
      <c r="C3" s="48"/>
      <c r="D3" s="48"/>
      <c r="E3" s="48"/>
      <c r="F3" s="49"/>
      <c r="G3" s="148"/>
      <c r="H3" s="46" t="s">
        <v>153</v>
      </c>
      <c r="I3" s="47"/>
      <c r="J3" s="48"/>
      <c r="K3" s="48"/>
      <c r="L3" s="48"/>
      <c r="M3" s="49"/>
      <c r="N3" s="50"/>
      <c r="O3" s="50"/>
      <c r="P3" s="50"/>
      <c r="Q3" s="50"/>
      <c r="R3" s="50"/>
    </row>
    <row r="4" spans="1:20" x14ac:dyDescent="0.25">
      <c r="A4" s="51" t="s">
        <v>163</v>
      </c>
      <c r="B4" s="52"/>
      <c r="C4" s="50"/>
      <c r="D4" s="50"/>
      <c r="E4" s="50"/>
      <c r="F4" s="53"/>
      <c r="G4" s="148"/>
      <c r="H4" s="51" t="s">
        <v>163</v>
      </c>
      <c r="I4" s="52"/>
      <c r="J4" s="50"/>
      <c r="K4" s="50"/>
      <c r="L4" s="50"/>
      <c r="M4" s="53"/>
      <c r="N4" s="50"/>
      <c r="O4" s="50"/>
      <c r="P4" s="50"/>
      <c r="Q4" s="50"/>
      <c r="R4" s="50"/>
    </row>
    <row r="5" spans="1:20" ht="30.4" customHeight="1" thickBot="1" x14ac:dyDescent="0.3">
      <c r="A5" s="155" t="s">
        <v>20</v>
      </c>
      <c r="B5" s="54"/>
      <c r="C5" s="54"/>
      <c r="D5" s="54"/>
      <c r="E5" s="54"/>
      <c r="F5" s="145"/>
      <c r="G5" s="149"/>
      <c r="H5" s="155" t="s">
        <v>20</v>
      </c>
      <c r="I5" s="54"/>
      <c r="J5" s="54"/>
      <c r="K5" s="54"/>
      <c r="L5" s="54"/>
      <c r="M5" s="145"/>
      <c r="N5" s="55"/>
      <c r="O5" s="55"/>
      <c r="P5" s="55"/>
      <c r="Q5" s="55"/>
    </row>
    <row r="6" spans="1:20" s="61" customFormat="1" x14ac:dyDescent="0.25">
      <c r="A6" s="56" t="s">
        <v>21</v>
      </c>
      <c r="B6" s="57" t="s">
        <v>22</v>
      </c>
      <c r="C6" s="58" t="s">
        <v>23</v>
      </c>
      <c r="D6" s="58" t="s">
        <v>82</v>
      </c>
      <c r="E6" s="59" t="s">
        <v>83</v>
      </c>
      <c r="F6" s="146" t="s">
        <v>115</v>
      </c>
      <c r="G6" s="150"/>
      <c r="H6" s="56" t="s">
        <v>21</v>
      </c>
      <c r="I6" s="57" t="s">
        <v>22</v>
      </c>
      <c r="J6" s="58" t="s">
        <v>23</v>
      </c>
      <c r="K6" s="58" t="s">
        <v>82</v>
      </c>
      <c r="L6" s="59" t="s">
        <v>83</v>
      </c>
      <c r="M6" s="146" t="s">
        <v>116</v>
      </c>
    </row>
    <row r="7" spans="1:20" x14ac:dyDescent="0.25">
      <c r="A7" s="23"/>
      <c r="B7" s="20"/>
      <c r="C7" s="20"/>
      <c r="D7" s="21"/>
      <c r="E7" s="21"/>
      <c r="F7" s="63">
        <f>D7+E7</f>
        <v>0</v>
      </c>
      <c r="G7" s="151"/>
      <c r="H7" s="23"/>
      <c r="I7" s="20"/>
      <c r="J7" s="20"/>
      <c r="K7" s="21"/>
      <c r="L7" s="21"/>
      <c r="M7" s="63">
        <f>K7+L7</f>
        <v>0</v>
      </c>
    </row>
    <row r="8" spans="1:20" x14ac:dyDescent="0.25">
      <c r="A8" s="23"/>
      <c r="B8" s="20"/>
      <c r="C8" s="20"/>
      <c r="D8" s="21"/>
      <c r="E8" s="21"/>
      <c r="F8" s="63">
        <f>D8+E8</f>
        <v>0</v>
      </c>
      <c r="G8" s="151"/>
      <c r="H8" s="23"/>
      <c r="I8" s="20"/>
      <c r="J8" s="20"/>
      <c r="K8" s="21"/>
      <c r="L8" s="21"/>
      <c r="M8" s="63">
        <f>K8+L8</f>
        <v>0</v>
      </c>
    </row>
    <row r="9" spans="1:20" x14ac:dyDescent="0.25">
      <c r="A9" s="23"/>
      <c r="B9" s="20"/>
      <c r="C9" s="20"/>
      <c r="D9" s="21"/>
      <c r="E9" s="21"/>
      <c r="F9" s="63">
        <f>D9+E9</f>
        <v>0</v>
      </c>
      <c r="G9" s="151"/>
      <c r="H9" s="23"/>
      <c r="I9" s="20"/>
      <c r="J9" s="20"/>
      <c r="K9" s="21"/>
      <c r="L9" s="21"/>
      <c r="M9" s="63">
        <f>K9+L9</f>
        <v>0</v>
      </c>
    </row>
    <row r="10" spans="1:20" x14ac:dyDescent="0.25">
      <c r="A10" s="23"/>
      <c r="B10" s="20"/>
      <c r="C10" s="20"/>
      <c r="D10" s="21"/>
      <c r="E10" s="21"/>
      <c r="F10" s="63">
        <f>D10+E10</f>
        <v>0</v>
      </c>
      <c r="G10" s="151"/>
      <c r="H10" s="23"/>
      <c r="I10" s="20"/>
      <c r="J10" s="20"/>
      <c r="K10" s="21"/>
      <c r="L10" s="21"/>
      <c r="M10" s="63">
        <f>K10+L10</f>
        <v>0</v>
      </c>
    </row>
    <row r="11" spans="1:20" x14ac:dyDescent="0.25">
      <c r="A11" s="23"/>
      <c r="B11" s="20"/>
      <c r="C11" s="20"/>
      <c r="D11" s="21"/>
      <c r="E11" s="21"/>
      <c r="F11" s="63">
        <f>D11+E11</f>
        <v>0</v>
      </c>
      <c r="G11" s="151"/>
      <c r="H11" s="23"/>
      <c r="I11" s="20"/>
      <c r="J11" s="20"/>
      <c r="K11" s="21"/>
      <c r="L11" s="21"/>
      <c r="M11" s="63">
        <f>K11+L11</f>
        <v>0</v>
      </c>
    </row>
    <row r="12" spans="1:20" ht="16.899999999999999" customHeight="1" thickBot="1" x14ac:dyDescent="0.3">
      <c r="A12" s="65"/>
      <c r="B12" s="66"/>
      <c r="C12" s="67" t="s">
        <v>24</v>
      </c>
      <c r="D12" s="68">
        <f t="shared" ref="D12:F12" si="0">SUM(D7:D11)</f>
        <v>0</v>
      </c>
      <c r="E12" s="68">
        <f t="shared" si="0"/>
        <v>0</v>
      </c>
      <c r="F12" s="348">
        <f t="shared" si="0"/>
        <v>0</v>
      </c>
      <c r="G12" s="151"/>
      <c r="H12" s="65"/>
      <c r="I12" s="66"/>
      <c r="J12" s="67" t="s">
        <v>24</v>
      </c>
      <c r="K12" s="68">
        <f t="shared" ref="K12:M12" si="1">SUM(K7:K11)</f>
        <v>0</v>
      </c>
      <c r="L12" s="68">
        <f t="shared" si="1"/>
        <v>0</v>
      </c>
      <c r="M12" s="69">
        <f t="shared" si="1"/>
        <v>0</v>
      </c>
    </row>
    <row r="13" spans="1:20" ht="33.4" customHeight="1" thickBot="1" x14ac:dyDescent="0.3">
      <c r="A13" s="156" t="s">
        <v>25</v>
      </c>
      <c r="B13" s="42"/>
      <c r="C13" s="42"/>
      <c r="D13" s="42"/>
      <c r="E13" s="42"/>
      <c r="F13" s="147"/>
      <c r="G13" s="149"/>
      <c r="H13" s="156" t="s">
        <v>25</v>
      </c>
      <c r="I13" s="42"/>
      <c r="J13" s="42"/>
      <c r="K13" s="42"/>
      <c r="L13" s="42"/>
      <c r="M13" s="147"/>
      <c r="N13" s="55"/>
      <c r="O13" s="55"/>
      <c r="P13" s="55"/>
      <c r="Q13" s="70"/>
    </row>
    <row r="14" spans="1:20" x14ac:dyDescent="0.25">
      <c r="A14" s="71" t="s">
        <v>21</v>
      </c>
      <c r="B14" s="72" t="s">
        <v>22</v>
      </c>
      <c r="C14" s="73" t="s">
        <v>62</v>
      </c>
      <c r="D14" s="58" t="s">
        <v>82</v>
      </c>
      <c r="E14" s="59" t="s">
        <v>83</v>
      </c>
      <c r="F14" s="146" t="s">
        <v>115</v>
      </c>
      <c r="G14" s="152"/>
      <c r="H14" s="71" t="s">
        <v>21</v>
      </c>
      <c r="I14" s="72" t="s">
        <v>22</v>
      </c>
      <c r="J14" s="73" t="s">
        <v>62</v>
      </c>
      <c r="K14" s="58" t="s">
        <v>82</v>
      </c>
      <c r="L14" s="59" t="s">
        <v>83</v>
      </c>
      <c r="M14" s="146" t="s">
        <v>116</v>
      </c>
    </row>
    <row r="15" spans="1:20" x14ac:dyDescent="0.25">
      <c r="A15" s="24"/>
      <c r="B15" s="39"/>
      <c r="C15" s="451"/>
      <c r="D15" s="21"/>
      <c r="E15" s="21"/>
      <c r="F15" s="63">
        <f>D15+E15</f>
        <v>0</v>
      </c>
      <c r="G15" s="151"/>
      <c r="H15" s="24"/>
      <c r="I15" s="39"/>
      <c r="J15" s="451"/>
      <c r="K15" s="21"/>
      <c r="L15" s="21"/>
      <c r="M15" s="63">
        <f>K15+L15</f>
        <v>0</v>
      </c>
    </row>
    <row r="16" spans="1:20" x14ac:dyDescent="0.25">
      <c r="A16" s="24"/>
      <c r="B16" s="39"/>
      <c r="C16" s="451"/>
      <c r="D16" s="21"/>
      <c r="E16" s="21"/>
      <c r="F16" s="63">
        <f>D16+E16</f>
        <v>0</v>
      </c>
      <c r="G16" s="151"/>
      <c r="H16" s="24"/>
      <c r="I16" s="39"/>
      <c r="J16" s="451"/>
      <c r="K16" s="21"/>
      <c r="L16" s="21"/>
      <c r="M16" s="63">
        <f>K16+L16</f>
        <v>0</v>
      </c>
    </row>
    <row r="17" spans="1:18" x14ac:dyDescent="0.25">
      <c r="A17" s="24"/>
      <c r="B17" s="39"/>
      <c r="C17" s="451"/>
      <c r="D17" s="21"/>
      <c r="E17" s="21"/>
      <c r="F17" s="63">
        <f>D17+E17</f>
        <v>0</v>
      </c>
      <c r="G17" s="151"/>
      <c r="H17" s="24"/>
      <c r="I17" s="39"/>
      <c r="J17" s="451"/>
      <c r="K17" s="21"/>
      <c r="L17" s="21"/>
      <c r="M17" s="63">
        <f>K17+L17</f>
        <v>0</v>
      </c>
    </row>
    <row r="18" spans="1:18" x14ac:dyDescent="0.25">
      <c r="A18" s="24"/>
      <c r="B18" s="39"/>
      <c r="C18" s="451"/>
      <c r="D18" s="21"/>
      <c r="E18" s="21"/>
      <c r="F18" s="63">
        <f>D18+E18</f>
        <v>0</v>
      </c>
      <c r="G18" s="151"/>
      <c r="H18" s="24"/>
      <c r="I18" s="39"/>
      <c r="J18" s="451"/>
      <c r="K18" s="21"/>
      <c r="L18" s="21"/>
      <c r="M18" s="63">
        <f>K18+L18</f>
        <v>0</v>
      </c>
    </row>
    <row r="19" spans="1:18" x14ac:dyDescent="0.25">
      <c r="A19" s="24"/>
      <c r="B19" s="39"/>
      <c r="C19" s="451"/>
      <c r="D19" s="21"/>
      <c r="E19" s="21"/>
      <c r="F19" s="63">
        <f>D19+E19</f>
        <v>0</v>
      </c>
      <c r="G19" s="151"/>
      <c r="H19" s="24"/>
      <c r="I19" s="39"/>
      <c r="J19" s="451"/>
      <c r="K19" s="21"/>
      <c r="L19" s="21"/>
      <c r="M19" s="63">
        <f>K19+L19</f>
        <v>0</v>
      </c>
    </row>
    <row r="20" spans="1:18" x14ac:dyDescent="0.25">
      <c r="A20" s="157"/>
      <c r="B20" s="158"/>
      <c r="C20" s="159" t="s">
        <v>26</v>
      </c>
      <c r="D20" s="62">
        <f t="shared" ref="D20:F20" si="2">SUM(D15:D19)</f>
        <v>0</v>
      </c>
      <c r="E20" s="62">
        <f t="shared" si="2"/>
        <v>0</v>
      </c>
      <c r="F20" s="63">
        <f t="shared" si="2"/>
        <v>0</v>
      </c>
      <c r="G20" s="151"/>
      <c r="H20" s="157"/>
      <c r="I20" s="158"/>
      <c r="J20" s="159" t="s">
        <v>26</v>
      </c>
      <c r="K20" s="62">
        <f t="shared" ref="K20:M20" si="3">SUM(K15:K19)</f>
        <v>0</v>
      </c>
      <c r="L20" s="62">
        <f t="shared" si="3"/>
        <v>0</v>
      </c>
      <c r="M20" s="63">
        <f t="shared" si="3"/>
        <v>0</v>
      </c>
    </row>
    <row r="21" spans="1:18" ht="16.5" thickBot="1" x14ac:dyDescent="0.3">
      <c r="A21" s="190"/>
      <c r="B21" s="191"/>
      <c r="C21" s="191"/>
      <c r="D21" s="192" t="s">
        <v>124</v>
      </c>
      <c r="E21" s="193"/>
      <c r="F21" s="316">
        <f>F12-F20</f>
        <v>0</v>
      </c>
      <c r="G21" s="153"/>
      <c r="H21" s="190"/>
      <c r="I21" s="191"/>
      <c r="J21" s="191"/>
      <c r="K21" s="192" t="s">
        <v>27</v>
      </c>
      <c r="L21" s="193"/>
      <c r="M21" s="316">
        <f>M12-M20</f>
        <v>0</v>
      </c>
      <c r="N21" s="70"/>
      <c r="O21" s="70"/>
      <c r="P21" s="70"/>
      <c r="Q21" s="70"/>
    </row>
    <row r="22" spans="1:18" ht="16.5" thickBot="1" x14ac:dyDescent="0.3">
      <c r="A22" s="500" t="s">
        <v>146</v>
      </c>
      <c r="B22" s="500"/>
      <c r="C22" s="500"/>
      <c r="D22" s="500"/>
      <c r="E22" s="500"/>
      <c r="F22" s="500"/>
      <c r="G22" s="78"/>
      <c r="H22" s="500" t="s">
        <v>146</v>
      </c>
      <c r="I22" s="500"/>
      <c r="J22" s="500"/>
      <c r="K22" s="500"/>
      <c r="L22" s="500"/>
      <c r="M22" s="500"/>
      <c r="N22" s="78"/>
      <c r="O22" s="78"/>
      <c r="P22" s="78"/>
      <c r="Q22" s="78"/>
      <c r="R22" s="78"/>
    </row>
    <row r="23" spans="1:18" x14ac:dyDescent="0.25">
      <c r="A23" s="79" t="s">
        <v>154</v>
      </c>
      <c r="B23" s="43"/>
      <c r="C23" s="43"/>
      <c r="D23" s="43"/>
      <c r="E23" s="80"/>
      <c r="F23" s="1" t="s">
        <v>92</v>
      </c>
      <c r="G23" s="78"/>
      <c r="H23" s="79" t="s">
        <v>154</v>
      </c>
      <c r="I23" s="43"/>
      <c r="J23" s="43"/>
      <c r="K23" s="43"/>
      <c r="L23" s="80"/>
      <c r="M23" s="1" t="s">
        <v>92</v>
      </c>
      <c r="N23" s="78"/>
      <c r="O23" s="78"/>
      <c r="P23" s="78"/>
      <c r="Q23" s="78"/>
      <c r="R23" s="78"/>
    </row>
    <row r="24" spans="1:18" x14ac:dyDescent="0.25">
      <c r="A24" s="183" t="s">
        <v>62</v>
      </c>
      <c r="B24" s="184" t="s">
        <v>33</v>
      </c>
      <c r="C24" s="184" t="s">
        <v>0</v>
      </c>
      <c r="D24" s="184" t="s">
        <v>1</v>
      </c>
      <c r="E24" s="185" t="s">
        <v>86</v>
      </c>
      <c r="F24" s="197" t="s">
        <v>93</v>
      </c>
      <c r="G24" s="78"/>
      <c r="H24" s="183" t="s">
        <v>62</v>
      </c>
      <c r="I24" s="184" t="s">
        <v>33</v>
      </c>
      <c r="J24" s="184" t="s">
        <v>0</v>
      </c>
      <c r="K24" s="184" t="s">
        <v>1</v>
      </c>
      <c r="L24" s="185" t="s">
        <v>86</v>
      </c>
      <c r="M24" s="197" t="s">
        <v>93</v>
      </c>
      <c r="N24" s="78"/>
      <c r="O24" s="78"/>
      <c r="P24" s="78"/>
      <c r="Q24" s="78"/>
      <c r="R24" s="78"/>
    </row>
    <row r="25" spans="1:18" x14ac:dyDescent="0.25">
      <c r="A25" s="329" t="str">
        <f>IF(B31="","Projected Reduction",IF(B31&lt;0,"Projected Reduction",IF(B31&gt;=0,"Not eligible for this exception","Projected Reduction")))</f>
        <v>Projected Reduction</v>
      </c>
      <c r="B25" s="323">
        <v>0</v>
      </c>
      <c r="C25" s="323">
        <v>0</v>
      </c>
      <c r="D25" s="323">
        <v>0</v>
      </c>
      <c r="E25" s="324">
        <v>0</v>
      </c>
      <c r="F25" s="197" t="s">
        <v>94</v>
      </c>
      <c r="G25" s="78"/>
      <c r="H25" s="329" t="str">
        <f>IF(I31="","Allowed Reduction",IF(I31&lt;0,"Allowed Reduction",IF(I31&gt;=0,"Not eligible for this exception","Allowed Reduction")))</f>
        <v>Allowed Reduction</v>
      </c>
      <c r="I25" s="323">
        <v>0</v>
      </c>
      <c r="J25" s="323">
        <v>0</v>
      </c>
      <c r="K25" s="323">
        <v>0</v>
      </c>
      <c r="L25" s="324">
        <v>0</v>
      </c>
      <c r="M25" s="197" t="s">
        <v>94</v>
      </c>
      <c r="N25" s="78"/>
      <c r="O25" s="78"/>
      <c r="P25" s="78"/>
      <c r="Q25" s="78"/>
      <c r="R25" s="78"/>
    </row>
    <row r="26" spans="1:18" ht="16.5" thickBot="1" x14ac:dyDescent="0.3">
      <c r="A26" s="501" t="s">
        <v>146</v>
      </c>
      <c r="B26" s="501"/>
      <c r="C26" s="501"/>
      <c r="D26" s="501"/>
      <c r="E26" s="501"/>
      <c r="F26" s="197" t="s">
        <v>95</v>
      </c>
      <c r="G26" s="78"/>
      <c r="H26" s="501" t="s">
        <v>146</v>
      </c>
      <c r="I26" s="501"/>
      <c r="J26" s="501"/>
      <c r="K26" s="501"/>
      <c r="L26" s="501"/>
      <c r="M26" s="197" t="s">
        <v>95</v>
      </c>
      <c r="N26" s="78"/>
      <c r="O26" s="78"/>
      <c r="P26" s="78"/>
      <c r="Q26" s="78"/>
      <c r="R26" s="78"/>
    </row>
    <row r="27" spans="1:18" ht="24" customHeight="1" x14ac:dyDescent="0.25">
      <c r="A27" s="79" t="s">
        <v>155</v>
      </c>
      <c r="B27" s="43"/>
      <c r="C27" s="43"/>
      <c r="D27" s="154"/>
      <c r="E27" s="81"/>
      <c r="F27" s="81"/>
      <c r="H27" s="79" t="s">
        <v>155</v>
      </c>
      <c r="I27" s="43"/>
      <c r="J27" s="43"/>
      <c r="K27" s="154"/>
      <c r="L27" s="81"/>
      <c r="M27" s="81"/>
      <c r="N27" s="83"/>
      <c r="O27" s="83"/>
      <c r="P27" s="83"/>
    </row>
    <row r="28" spans="1:18" x14ac:dyDescent="0.25">
      <c r="A28" s="84" t="s">
        <v>62</v>
      </c>
      <c r="B28" s="85" t="s">
        <v>63</v>
      </c>
      <c r="C28" s="86"/>
      <c r="D28" s="194"/>
      <c r="E28" s="86"/>
      <c r="F28" s="86"/>
      <c r="H28" s="84" t="s">
        <v>62</v>
      </c>
      <c r="I28" s="85" t="s">
        <v>63</v>
      </c>
      <c r="J28" s="86"/>
      <c r="K28" s="194"/>
      <c r="L28" s="86"/>
      <c r="M28" s="86"/>
      <c r="N28" s="87"/>
      <c r="O28" s="83"/>
      <c r="P28" s="83"/>
    </row>
    <row r="29" spans="1:18" x14ac:dyDescent="0.25">
      <c r="A29" s="88" t="s">
        <v>201</v>
      </c>
      <c r="B29" s="394" t="str">
        <f>IF('11. 22-23 Amounts'!B1="","",'11. 22-23 Amounts'!B1)</f>
        <v/>
      </c>
      <c r="C29" s="86"/>
      <c r="D29" s="194"/>
      <c r="E29" s="86"/>
      <c r="F29" s="86"/>
      <c r="H29" s="88" t="s">
        <v>202</v>
      </c>
      <c r="I29" s="394" t="str">
        <f>IF('11. 22-23 Amounts'!I1="","",'11. 22-23 Amounts'!I1)</f>
        <v/>
      </c>
      <c r="J29" s="86"/>
      <c r="K29" s="194"/>
      <c r="L29" s="86"/>
      <c r="M29" s="86"/>
      <c r="N29" s="87"/>
      <c r="O29" s="87"/>
      <c r="P29" s="83"/>
    </row>
    <row r="30" spans="1:18" x14ac:dyDescent="0.25">
      <c r="A30" s="89" t="s">
        <v>219</v>
      </c>
      <c r="B30" s="394" t="str">
        <f>IF('8. 21-22 Amounts'!B1="","",'8. 21-22 Amounts'!B1)</f>
        <v/>
      </c>
      <c r="C30" s="87"/>
      <c r="D30" s="195"/>
      <c r="E30" s="87"/>
      <c r="F30" s="86"/>
      <c r="G30" s="86"/>
      <c r="H30" s="89" t="s">
        <v>219</v>
      </c>
      <c r="I30" s="394" t="str">
        <f>IF('4. Multi-Year MOE Summary'!$C$9="","",'4. Multi-Year MOE Summary'!$C$9)</f>
        <v/>
      </c>
      <c r="J30" s="87"/>
      <c r="K30" s="195"/>
      <c r="L30" s="87"/>
      <c r="M30" s="86"/>
      <c r="N30" s="87"/>
      <c r="O30" s="87"/>
      <c r="P30" s="83"/>
    </row>
    <row r="31" spans="1:18" x14ac:dyDescent="0.25">
      <c r="A31" s="89" t="s">
        <v>65</v>
      </c>
      <c r="B31" s="90" t="str">
        <f>IF(B29="","",B29-B30)</f>
        <v/>
      </c>
      <c r="C31" s="86" t="str">
        <f>IF(B31="","",IF(B31&gt;=0,"Not eligible for this exception",""))</f>
        <v/>
      </c>
      <c r="D31" s="194"/>
      <c r="E31" s="86"/>
      <c r="F31" s="86"/>
      <c r="G31" s="91"/>
      <c r="H31" s="89" t="s">
        <v>65</v>
      </c>
      <c r="I31" s="90" t="str">
        <f>IF(I29="","",I29-I30)</f>
        <v/>
      </c>
      <c r="J31" s="86" t="str">
        <f>IF(I31="","",IF(I31&gt;=0,"Not eligible for this exception",""))</f>
        <v/>
      </c>
      <c r="K31" s="194"/>
      <c r="L31" s="86"/>
      <c r="M31" s="86"/>
      <c r="N31" s="93"/>
      <c r="O31" s="93"/>
      <c r="P31" s="83"/>
    </row>
    <row r="32" spans="1:18" x14ac:dyDescent="0.25">
      <c r="A32" s="94" t="s">
        <v>66</v>
      </c>
      <c r="B32" s="95" t="str">
        <f>IF(B31&lt;=0,ABS(B31/B30),"")</f>
        <v/>
      </c>
      <c r="C32" s="96"/>
      <c r="D32" s="196"/>
      <c r="E32" s="96"/>
      <c r="F32" s="78"/>
      <c r="G32" s="78"/>
      <c r="H32" s="94" t="s">
        <v>66</v>
      </c>
      <c r="I32" s="95" t="str">
        <f>IF(I31&lt;=0,ABS(I31/I30),"")</f>
        <v/>
      </c>
      <c r="J32" s="96"/>
      <c r="K32" s="196"/>
      <c r="L32" s="96"/>
      <c r="M32" s="78"/>
      <c r="N32" s="97"/>
      <c r="O32" s="97"/>
      <c r="P32" s="83"/>
    </row>
    <row r="33" spans="1:29" ht="31.15" customHeight="1" x14ac:dyDescent="0.25">
      <c r="A33" s="183" t="s">
        <v>62</v>
      </c>
      <c r="B33" s="184" t="s">
        <v>33</v>
      </c>
      <c r="C33" s="184" t="s">
        <v>0</v>
      </c>
      <c r="D33" s="78"/>
      <c r="E33" s="52"/>
      <c r="F33" s="52"/>
      <c r="G33" s="78"/>
      <c r="H33" s="183" t="s">
        <v>62</v>
      </c>
      <c r="I33" s="184" t="s">
        <v>33</v>
      </c>
      <c r="J33" s="184" t="s">
        <v>0</v>
      </c>
      <c r="K33" s="78"/>
      <c r="L33" s="52"/>
      <c r="M33" s="52"/>
      <c r="N33" s="83"/>
    </row>
    <row r="34" spans="1:29" x14ac:dyDescent="0.25">
      <c r="A34" s="186" t="s">
        <v>220</v>
      </c>
      <c r="B34" s="349" t="str">
        <f>IF(B31&gt;=0,"",IF('3. Getting Started'!$B$7="No","",'8. 21-22 Amounts'!D30))</f>
        <v/>
      </c>
      <c r="C34" s="100" t="str">
        <f>IF(B31&gt;=0,"",IF('3. Getting Started'!$B$7="No","",'8. 21-22 Amounts'!F30))</f>
        <v/>
      </c>
      <c r="D34" s="101"/>
      <c r="E34" s="55"/>
      <c r="F34" s="55"/>
      <c r="G34" s="52"/>
      <c r="H34" s="186" t="s">
        <v>221</v>
      </c>
      <c r="I34" s="100" t="str">
        <f>IF(I31&gt;=0,"",IF('3. Getting Started'!$B$7="No","",'4. Multi-Year MOE Summary'!$D$9))</f>
        <v/>
      </c>
      <c r="J34" s="100" t="str">
        <f>IF(I31&gt;=0,"",IF('3. Getting Started'!$B$7="No","",'4. Multi-Year MOE Summary'!$F$9))</f>
        <v/>
      </c>
      <c r="K34" s="101"/>
      <c r="L34" s="55"/>
      <c r="M34" s="55"/>
      <c r="N34" s="83"/>
    </row>
    <row r="35" spans="1:29" x14ac:dyDescent="0.25">
      <c r="A35" s="329" t="s">
        <v>125</v>
      </c>
      <c r="B35" s="322">
        <f>IF(B31&gt;=0,0,IF('3. Getting Started'!$B$7="No",0,B32*B34))</f>
        <v>0</v>
      </c>
      <c r="C35" s="322">
        <f>IF(B31&gt;=0,0,IF('3. Getting Started'!$B$7="No",0,B32*C34))</f>
        <v>0</v>
      </c>
      <c r="D35" s="102"/>
      <c r="E35" s="82"/>
      <c r="F35" s="82"/>
      <c r="G35" s="81"/>
      <c r="H35" s="329" t="s">
        <v>67</v>
      </c>
      <c r="I35" s="322">
        <f>IF(I31&gt;=0,0,IF('3. Getting Started'!$B$7="No",0,I32*I34))</f>
        <v>0</v>
      </c>
      <c r="J35" s="322">
        <f>IF(I31&gt;=0,0,IF('3. Getting Started'!$B$7="No",0,I32*J34))</f>
        <v>0</v>
      </c>
      <c r="K35" s="102"/>
      <c r="L35" s="82"/>
      <c r="M35" s="82"/>
      <c r="N35" s="83"/>
    </row>
    <row r="36" spans="1:29" ht="16.5" thickBot="1" x14ac:dyDescent="0.3">
      <c r="A36" s="499" t="s">
        <v>146</v>
      </c>
      <c r="B36" s="499"/>
      <c r="C36" s="499"/>
      <c r="D36" s="86"/>
      <c r="E36" s="86"/>
      <c r="F36" s="86"/>
      <c r="G36" s="103"/>
      <c r="H36" s="499" t="s">
        <v>146</v>
      </c>
      <c r="I36" s="499"/>
      <c r="J36" s="499"/>
      <c r="K36" s="86"/>
      <c r="L36" s="86"/>
      <c r="M36" s="86"/>
    </row>
    <row r="37" spans="1:29" x14ac:dyDescent="0.25">
      <c r="A37" s="79" t="s">
        <v>156</v>
      </c>
      <c r="B37" s="105"/>
      <c r="C37" s="106"/>
      <c r="D37" s="107"/>
      <c r="E37" s="91"/>
      <c r="F37" s="91"/>
      <c r="G37" s="103"/>
      <c r="H37" s="79" t="s">
        <v>156</v>
      </c>
      <c r="I37" s="105"/>
      <c r="J37" s="106"/>
      <c r="K37" s="107"/>
      <c r="L37" s="91"/>
      <c r="M37" s="91"/>
      <c r="N37" s="504"/>
      <c r="O37" s="504"/>
      <c r="P37" s="504"/>
      <c r="Q37" s="504"/>
      <c r="R37" s="504"/>
      <c r="S37" s="307"/>
      <c r="T37" s="504"/>
      <c r="U37" s="504"/>
      <c r="V37" s="504"/>
      <c r="W37" s="504"/>
      <c r="X37" s="504"/>
      <c r="Y37" s="504"/>
      <c r="Z37" s="109"/>
      <c r="AA37" s="109"/>
    </row>
    <row r="38" spans="1:29" x14ac:dyDescent="0.25">
      <c r="A38" s="110" t="s">
        <v>158</v>
      </c>
      <c r="B38" s="52"/>
      <c r="C38" s="114"/>
      <c r="D38" s="76"/>
      <c r="E38" s="78"/>
      <c r="F38" s="78"/>
      <c r="G38" s="103"/>
      <c r="H38" s="110" t="s">
        <v>158</v>
      </c>
      <c r="I38" s="52"/>
      <c r="J38" s="114"/>
      <c r="K38" s="76"/>
      <c r="L38" s="78"/>
      <c r="M38" s="78"/>
      <c r="N38" s="504"/>
      <c r="O38" s="504"/>
      <c r="P38" s="504"/>
      <c r="Q38" s="504"/>
      <c r="R38" s="504"/>
      <c r="S38" s="504"/>
      <c r="T38" s="504"/>
      <c r="U38" s="504"/>
      <c r="V38" s="504"/>
      <c r="W38" s="504"/>
      <c r="X38" s="504"/>
      <c r="Y38" s="504"/>
      <c r="Z38" s="109"/>
      <c r="AA38" s="109"/>
    </row>
    <row r="39" spans="1:29" ht="33" customHeight="1" x14ac:dyDescent="0.25">
      <c r="A39" s="160" t="s">
        <v>157</v>
      </c>
      <c r="B39" s="52"/>
      <c r="C39" s="111"/>
      <c r="D39" s="76"/>
      <c r="E39" s="78"/>
      <c r="F39" s="78"/>
      <c r="G39" s="103"/>
      <c r="H39" s="160" t="s">
        <v>157</v>
      </c>
      <c r="I39" s="52"/>
      <c r="J39" s="111"/>
      <c r="K39" s="76"/>
      <c r="L39" s="78"/>
      <c r="M39" s="78"/>
      <c r="N39" s="307"/>
      <c r="O39" s="307"/>
      <c r="P39" s="307"/>
      <c r="Q39" s="307"/>
      <c r="R39" s="307"/>
      <c r="S39" s="307"/>
      <c r="T39" s="307"/>
      <c r="U39" s="307"/>
      <c r="V39" s="307"/>
      <c r="W39" s="307"/>
      <c r="X39" s="307"/>
      <c r="Y39" s="109"/>
      <c r="Z39" s="109"/>
    </row>
    <row r="40" spans="1:29" x14ac:dyDescent="0.25">
      <c r="A40" s="161" t="s">
        <v>61</v>
      </c>
      <c r="B40" s="112" t="s">
        <v>28</v>
      </c>
      <c r="C40" s="162" t="s">
        <v>117</v>
      </c>
      <c r="D40" s="82"/>
      <c r="E40" s="103"/>
      <c r="F40" s="103"/>
      <c r="G40" s="104"/>
      <c r="H40" s="161" t="s">
        <v>61</v>
      </c>
      <c r="I40" s="112" t="s">
        <v>28</v>
      </c>
      <c r="J40" s="162" t="s">
        <v>120</v>
      </c>
      <c r="K40" s="82"/>
      <c r="L40" s="103"/>
      <c r="M40" s="103"/>
      <c r="N40" s="77"/>
      <c r="O40" s="77"/>
      <c r="P40" s="77"/>
      <c r="Q40" s="77"/>
      <c r="R40" s="77"/>
      <c r="S40" s="77"/>
      <c r="T40" s="77"/>
      <c r="U40" s="77"/>
      <c r="V40" s="77"/>
      <c r="W40" s="77"/>
      <c r="X40" s="77"/>
      <c r="Y40" s="109"/>
      <c r="Z40" s="109"/>
    </row>
    <row r="41" spans="1:29" x14ac:dyDescent="0.25">
      <c r="A41" s="163"/>
      <c r="B41" s="127"/>
      <c r="C41" s="164"/>
      <c r="D41" s="103"/>
      <c r="E41" s="103"/>
      <c r="F41" s="103"/>
      <c r="G41" s="104"/>
      <c r="H41" s="163"/>
      <c r="I41" s="127"/>
      <c r="J41" s="164"/>
      <c r="K41" s="103"/>
      <c r="L41" s="103"/>
      <c r="M41" s="103"/>
      <c r="N41" s="77"/>
      <c r="O41" s="77"/>
      <c r="P41" s="77"/>
      <c r="Q41" s="77"/>
      <c r="R41" s="77"/>
      <c r="S41" s="77"/>
      <c r="T41" s="77"/>
      <c r="U41" s="77"/>
      <c r="V41" s="77"/>
      <c r="W41" s="77"/>
      <c r="X41" s="77"/>
      <c r="Y41" s="109"/>
      <c r="Z41" s="109"/>
    </row>
    <row r="42" spans="1:29" x14ac:dyDescent="0.25">
      <c r="A42" s="163"/>
      <c r="B42" s="127"/>
      <c r="C42" s="164"/>
      <c r="D42" s="103"/>
      <c r="E42" s="52"/>
      <c r="F42" s="52"/>
      <c r="G42" s="52"/>
      <c r="H42" s="163"/>
      <c r="I42" s="127"/>
      <c r="J42" s="164"/>
      <c r="K42" s="103"/>
      <c r="L42" s="52"/>
      <c r="M42" s="52"/>
      <c r="N42" s="77"/>
      <c r="O42" s="77"/>
      <c r="P42" s="77"/>
      <c r="Q42" s="77"/>
      <c r="R42" s="77"/>
      <c r="S42" s="77"/>
      <c r="T42" s="77"/>
      <c r="U42" s="77"/>
      <c r="V42" s="77"/>
      <c r="W42" s="77"/>
      <c r="X42" s="77"/>
      <c r="Y42" s="109"/>
      <c r="Z42" s="109"/>
    </row>
    <row r="43" spans="1:29" x14ac:dyDescent="0.25">
      <c r="A43" s="163"/>
      <c r="B43" s="127"/>
      <c r="C43" s="164"/>
      <c r="D43" s="103"/>
      <c r="E43" s="52"/>
      <c r="F43" s="52"/>
      <c r="G43" s="52"/>
      <c r="H43" s="163"/>
      <c r="I43" s="127"/>
      <c r="J43" s="164"/>
      <c r="K43" s="103"/>
      <c r="L43" s="52"/>
      <c r="M43" s="52"/>
      <c r="N43" s="77"/>
      <c r="O43" s="77"/>
      <c r="P43" s="77"/>
      <c r="Q43" s="77"/>
      <c r="R43" s="77"/>
      <c r="S43" s="77"/>
      <c r="T43" s="77"/>
      <c r="U43" s="77"/>
      <c r="V43" s="77"/>
      <c r="W43" s="77"/>
      <c r="X43" s="77"/>
      <c r="Y43" s="109"/>
      <c r="Z43" s="109"/>
    </row>
    <row r="44" spans="1:29" x14ac:dyDescent="0.25">
      <c r="A44" s="163"/>
      <c r="B44" s="127"/>
      <c r="C44" s="164"/>
      <c r="D44" s="103"/>
      <c r="E44" s="81"/>
      <c r="F44" s="81"/>
      <c r="G44" s="81"/>
      <c r="H44" s="163"/>
      <c r="I44" s="127"/>
      <c r="J44" s="164"/>
      <c r="K44" s="103"/>
      <c r="L44" s="81"/>
      <c r="M44" s="81"/>
      <c r="N44" s="77"/>
      <c r="O44" s="77"/>
      <c r="P44" s="77"/>
      <c r="Q44" s="77"/>
      <c r="R44" s="77"/>
      <c r="S44" s="77"/>
      <c r="T44" s="77"/>
      <c r="U44" s="77"/>
      <c r="V44" s="77"/>
      <c r="W44" s="77"/>
      <c r="X44" s="77"/>
      <c r="Y44" s="109"/>
      <c r="Z44" s="109"/>
    </row>
    <row r="45" spans="1:29" x14ac:dyDescent="0.25">
      <c r="A45" s="163"/>
      <c r="B45" s="127"/>
      <c r="C45" s="164"/>
      <c r="D45" s="103"/>
      <c r="E45" s="83"/>
      <c r="F45" s="78"/>
      <c r="H45" s="163"/>
      <c r="I45" s="127"/>
      <c r="J45" s="164"/>
      <c r="K45" s="103"/>
      <c r="L45" s="83"/>
      <c r="M45" s="78"/>
      <c r="N45" s="77"/>
      <c r="O45" s="77"/>
      <c r="P45" s="77"/>
      <c r="Q45" s="77"/>
      <c r="R45" s="77"/>
      <c r="S45" s="77"/>
      <c r="T45" s="77"/>
      <c r="U45" s="77"/>
      <c r="V45" s="77"/>
      <c r="W45" s="77"/>
      <c r="X45" s="77"/>
      <c r="Y45" s="109"/>
      <c r="Z45" s="109"/>
    </row>
    <row r="46" spans="1:29" ht="16.5" thickBot="1" x14ac:dyDescent="0.3">
      <c r="A46" s="166" t="s">
        <v>123</v>
      </c>
      <c r="B46" s="167"/>
      <c r="C46" s="346">
        <f>SUM(C41:C45)</f>
        <v>0</v>
      </c>
      <c r="D46" s="103"/>
      <c r="E46" s="55"/>
      <c r="F46" s="52"/>
      <c r="H46" s="166" t="s">
        <v>29</v>
      </c>
      <c r="I46" s="167"/>
      <c r="J46" s="346">
        <f>SUM(J41:J45)</f>
        <v>0</v>
      </c>
      <c r="K46" s="103"/>
      <c r="L46" s="55"/>
      <c r="M46" s="52"/>
      <c r="N46" s="307"/>
      <c r="O46" s="307"/>
      <c r="P46" s="307"/>
      <c r="Q46" s="307"/>
      <c r="R46" s="307"/>
      <c r="S46" s="307"/>
      <c r="T46" s="307"/>
      <c r="U46" s="307"/>
      <c r="V46" s="307"/>
      <c r="W46" s="307"/>
      <c r="X46" s="307"/>
      <c r="Y46" s="109"/>
      <c r="Z46" s="109"/>
    </row>
    <row r="47" spans="1:29" ht="16.5" thickBot="1" x14ac:dyDescent="0.3">
      <c r="A47" s="490" t="s">
        <v>146</v>
      </c>
      <c r="B47" s="490"/>
      <c r="C47" s="490"/>
      <c r="D47" s="52"/>
      <c r="E47" s="52"/>
      <c r="F47" s="52"/>
      <c r="G47" s="103"/>
      <c r="H47" s="490" t="s">
        <v>146</v>
      </c>
      <c r="I47" s="490"/>
      <c r="J47" s="490"/>
      <c r="K47" s="52"/>
      <c r="L47" s="52"/>
      <c r="M47" s="52"/>
      <c r="P47" s="504"/>
      <c r="Q47" s="504"/>
      <c r="R47" s="504"/>
      <c r="S47" s="504"/>
      <c r="T47" s="504"/>
      <c r="U47" s="504"/>
      <c r="V47" s="504"/>
      <c r="W47" s="504"/>
      <c r="X47" s="504"/>
      <c r="Y47" s="504"/>
      <c r="Z47" s="504"/>
      <c r="AA47" s="504"/>
      <c r="AB47" s="109"/>
      <c r="AC47" s="109"/>
    </row>
    <row r="48" spans="1:29" x14ac:dyDescent="0.25">
      <c r="A48" s="79" t="s">
        <v>160</v>
      </c>
      <c r="B48" s="80"/>
      <c r="C48" s="154"/>
      <c r="D48" s="81"/>
      <c r="E48" s="81"/>
      <c r="F48" s="81"/>
      <c r="G48" s="103"/>
      <c r="H48" s="79" t="s">
        <v>160</v>
      </c>
      <c r="I48" s="80"/>
      <c r="J48" s="154"/>
      <c r="K48" s="81"/>
      <c r="L48" s="81"/>
      <c r="M48" s="81"/>
      <c r="O48" s="77"/>
      <c r="P48" s="77"/>
      <c r="Q48" s="77"/>
      <c r="R48" s="77"/>
      <c r="S48" s="77"/>
      <c r="T48" s="77"/>
      <c r="U48" s="77"/>
      <c r="V48" s="77"/>
      <c r="W48" s="77"/>
      <c r="X48" s="77"/>
      <c r="Y48" s="77"/>
      <c r="Z48" s="77"/>
      <c r="AA48" s="109"/>
      <c r="AB48" s="109"/>
    </row>
    <row r="49" spans="1:24" ht="31.15" customHeight="1" x14ac:dyDescent="0.25">
      <c r="A49" s="51" t="s">
        <v>159</v>
      </c>
      <c r="B49" s="111"/>
      <c r="C49" s="154"/>
      <c r="D49" s="52"/>
      <c r="E49" s="55"/>
      <c r="F49" s="55"/>
      <c r="G49" s="103"/>
      <c r="H49" s="51" t="s">
        <v>159</v>
      </c>
      <c r="I49" s="111"/>
      <c r="J49" s="154"/>
      <c r="K49" s="52"/>
      <c r="L49" s="55"/>
      <c r="M49" s="55"/>
      <c r="N49" s="77"/>
      <c r="O49" s="77"/>
      <c r="P49" s="77"/>
      <c r="Q49" s="77"/>
      <c r="R49" s="77"/>
      <c r="S49" s="77"/>
      <c r="T49" s="77"/>
      <c r="U49" s="77"/>
      <c r="V49" s="77"/>
      <c r="W49" s="109"/>
      <c r="X49" s="109"/>
    </row>
    <row r="50" spans="1:24" x14ac:dyDescent="0.25">
      <c r="A50" s="115" t="s">
        <v>31</v>
      </c>
      <c r="B50" s="168" t="s">
        <v>118</v>
      </c>
      <c r="C50" s="82"/>
      <c r="D50" s="82"/>
      <c r="E50" s="103"/>
      <c r="F50" s="77"/>
      <c r="H50" s="115" t="s">
        <v>31</v>
      </c>
      <c r="I50" s="168" t="s">
        <v>30</v>
      </c>
      <c r="J50" s="82"/>
      <c r="K50" s="82"/>
      <c r="L50" s="103"/>
      <c r="M50" s="77"/>
      <c r="N50" s="77"/>
      <c r="O50" s="77"/>
      <c r="P50" s="77"/>
      <c r="Q50" s="77"/>
      <c r="R50" s="77"/>
      <c r="S50" s="77"/>
      <c r="T50" s="77"/>
      <c r="U50" s="77"/>
      <c r="V50" s="77"/>
      <c r="W50" s="109"/>
      <c r="X50" s="109"/>
    </row>
    <row r="51" spans="1:24" ht="60" customHeight="1" x14ac:dyDescent="0.25">
      <c r="A51" s="189"/>
      <c r="B51" s="467"/>
      <c r="C51" s="103"/>
      <c r="D51" s="103"/>
      <c r="E51" s="103"/>
      <c r="F51" s="52"/>
      <c r="H51" s="189"/>
      <c r="I51" s="467"/>
      <c r="J51" s="103"/>
      <c r="K51" s="103"/>
      <c r="L51" s="103"/>
      <c r="M51" s="52"/>
      <c r="N51" s="77"/>
      <c r="O51" s="77"/>
      <c r="P51" s="77"/>
      <c r="Q51" s="77"/>
      <c r="R51" s="77"/>
      <c r="S51" s="77"/>
      <c r="T51" s="77"/>
      <c r="U51" s="77"/>
      <c r="V51" s="77"/>
      <c r="W51" s="109"/>
      <c r="X51" s="109"/>
    </row>
    <row r="52" spans="1:24" ht="60" customHeight="1" x14ac:dyDescent="0.25">
      <c r="A52" s="189"/>
      <c r="B52" s="169"/>
      <c r="C52" s="103"/>
      <c r="D52" s="103"/>
      <c r="E52" s="104"/>
      <c r="F52" s="104"/>
      <c r="G52" s="104"/>
      <c r="H52" s="189"/>
      <c r="I52" s="169"/>
      <c r="J52" s="103"/>
      <c r="K52" s="103"/>
      <c r="L52" s="104"/>
      <c r="M52" s="104"/>
      <c r="N52" s="77"/>
      <c r="O52" s="77"/>
      <c r="P52" s="77"/>
      <c r="Q52" s="77"/>
      <c r="R52" s="77"/>
      <c r="S52" s="77"/>
      <c r="T52" s="77"/>
      <c r="U52" s="77"/>
      <c r="V52" s="77"/>
      <c r="W52" s="109"/>
      <c r="X52" s="109"/>
    </row>
    <row r="53" spans="1:24" ht="60" customHeight="1" x14ac:dyDescent="0.25">
      <c r="A53" s="189"/>
      <c r="B53" s="169"/>
      <c r="C53" s="103"/>
      <c r="D53" s="103"/>
      <c r="E53" s="52"/>
      <c r="F53" s="52"/>
      <c r="G53" s="52"/>
      <c r="H53" s="189"/>
      <c r="I53" s="169"/>
      <c r="J53" s="103"/>
      <c r="K53" s="103"/>
      <c r="L53" s="52"/>
      <c r="M53" s="52"/>
    </row>
    <row r="54" spans="1:24" ht="60" customHeight="1" x14ac:dyDescent="0.25">
      <c r="A54" s="189"/>
      <c r="B54" s="169"/>
      <c r="C54" s="103"/>
      <c r="D54" s="103"/>
      <c r="E54" s="118"/>
      <c r="F54" s="118"/>
      <c r="G54" s="119"/>
      <c r="H54" s="189"/>
      <c r="I54" s="169"/>
      <c r="J54" s="103"/>
      <c r="K54" s="103"/>
      <c r="L54" s="118"/>
      <c r="M54" s="118"/>
    </row>
    <row r="55" spans="1:24" ht="60" customHeight="1" x14ac:dyDescent="0.25">
      <c r="A55" s="189"/>
      <c r="B55" s="169"/>
      <c r="C55" s="103"/>
      <c r="D55" s="103"/>
      <c r="E55" s="119"/>
      <c r="F55" s="119"/>
      <c r="G55" s="86"/>
      <c r="H55" s="189"/>
      <c r="I55" s="169"/>
      <c r="J55" s="103"/>
      <c r="K55" s="103"/>
      <c r="L55" s="119"/>
      <c r="M55" s="119"/>
    </row>
    <row r="56" spans="1:24" x14ac:dyDescent="0.25">
      <c r="A56" s="120" t="s">
        <v>123</v>
      </c>
      <c r="B56" s="343">
        <f>SUM(B51:B55)</f>
        <v>0</v>
      </c>
      <c r="C56" s="103"/>
      <c r="D56" s="103"/>
      <c r="E56" s="55"/>
      <c r="F56" s="83"/>
      <c r="G56" s="78"/>
      <c r="H56" s="120" t="s">
        <v>29</v>
      </c>
      <c r="I56" s="343">
        <f>SUM(I51:I55)</f>
        <v>0</v>
      </c>
      <c r="J56" s="103"/>
      <c r="K56" s="103"/>
      <c r="L56" s="55"/>
      <c r="M56" s="83"/>
    </row>
    <row r="57" spans="1:24" ht="16.5" thickBot="1" x14ac:dyDescent="0.3">
      <c r="A57" s="499" t="s">
        <v>146</v>
      </c>
      <c r="B57" s="499"/>
      <c r="D57" s="52"/>
      <c r="E57" s="52"/>
      <c r="F57" s="52"/>
      <c r="G57" s="103"/>
      <c r="H57" s="499" t="s">
        <v>146</v>
      </c>
      <c r="I57" s="499"/>
      <c r="K57" s="52"/>
      <c r="L57" s="52"/>
      <c r="M57" s="52"/>
    </row>
    <row r="58" spans="1:24" x14ac:dyDescent="0.25">
      <c r="A58" s="170" t="s">
        <v>162</v>
      </c>
      <c r="B58" s="106"/>
      <c r="C58" s="107"/>
      <c r="D58" s="91"/>
      <c r="E58" s="91"/>
      <c r="F58" s="103"/>
      <c r="G58" s="103"/>
      <c r="H58" s="170" t="s">
        <v>162</v>
      </c>
      <c r="I58" s="106"/>
      <c r="J58" s="107"/>
      <c r="K58" s="91"/>
      <c r="L58" s="91"/>
      <c r="M58" s="103"/>
    </row>
    <row r="59" spans="1:24" ht="28.9" customHeight="1" x14ac:dyDescent="0.25">
      <c r="A59" s="51" t="s">
        <v>161</v>
      </c>
      <c r="B59" s="121"/>
      <c r="C59" s="174"/>
      <c r="D59" s="92"/>
      <c r="E59" s="119"/>
      <c r="F59" s="103"/>
      <c r="G59" s="103"/>
      <c r="H59" s="51" t="s">
        <v>161</v>
      </c>
      <c r="I59" s="121"/>
      <c r="J59" s="174"/>
      <c r="K59" s="92"/>
      <c r="L59" s="119"/>
      <c r="M59" s="103"/>
    </row>
    <row r="60" spans="1:24" x14ac:dyDescent="0.25">
      <c r="A60" s="171" t="s">
        <v>61</v>
      </c>
      <c r="B60" s="172" t="s">
        <v>119</v>
      </c>
      <c r="C60" s="82"/>
      <c r="D60" s="103"/>
      <c r="E60" s="103"/>
      <c r="H60" s="171" t="s">
        <v>61</v>
      </c>
      <c r="I60" s="172" t="s">
        <v>84</v>
      </c>
      <c r="J60" s="82"/>
      <c r="K60" s="103"/>
      <c r="L60" s="103"/>
    </row>
    <row r="61" spans="1:24" x14ac:dyDescent="0.25">
      <c r="A61" s="163"/>
      <c r="B61" s="164"/>
      <c r="C61" s="103"/>
      <c r="D61" s="103"/>
      <c r="E61" s="103"/>
      <c r="H61" s="163"/>
      <c r="I61" s="164"/>
      <c r="J61" s="103"/>
      <c r="K61" s="103"/>
      <c r="L61" s="103"/>
    </row>
    <row r="62" spans="1:24" x14ac:dyDescent="0.25">
      <c r="A62" s="163"/>
      <c r="B62" s="164"/>
      <c r="C62" s="103"/>
      <c r="H62" s="163"/>
      <c r="I62" s="164"/>
      <c r="J62" s="103"/>
    </row>
    <row r="63" spans="1:24" x14ac:dyDescent="0.25">
      <c r="A63" s="163"/>
      <c r="B63" s="164"/>
      <c r="C63" s="103"/>
      <c r="H63" s="163"/>
      <c r="I63" s="164"/>
      <c r="J63" s="103"/>
    </row>
    <row r="64" spans="1:24" x14ac:dyDescent="0.25">
      <c r="A64" s="163"/>
      <c r="B64" s="164"/>
      <c r="C64" s="103"/>
      <c r="H64" s="163"/>
      <c r="I64" s="164"/>
      <c r="J64" s="103"/>
    </row>
    <row r="65" spans="1:13" x14ac:dyDescent="0.25">
      <c r="A65" s="163"/>
      <c r="B65" s="164"/>
      <c r="C65" s="103"/>
      <c r="H65" s="163"/>
      <c r="I65" s="164"/>
      <c r="J65" s="103"/>
    </row>
    <row r="66" spans="1:13" x14ac:dyDescent="0.25">
      <c r="A66" s="173" t="s">
        <v>123</v>
      </c>
      <c r="B66" s="318">
        <f>SUM(B61:B65)</f>
        <v>0</v>
      </c>
      <c r="C66" s="103"/>
      <c r="H66" s="173" t="s">
        <v>29</v>
      </c>
      <c r="I66" s="318">
        <f>SUM(I61:I65)</f>
        <v>0</v>
      </c>
      <c r="J66" s="103"/>
    </row>
    <row r="67" spans="1:13" ht="16.5" thickBot="1" x14ac:dyDescent="0.3">
      <c r="A67" s="493" t="s">
        <v>146</v>
      </c>
      <c r="B67" s="493"/>
      <c r="H67" s="493" t="s">
        <v>146</v>
      </c>
      <c r="I67" s="493"/>
    </row>
    <row r="68" spans="1:13" ht="30" customHeight="1" x14ac:dyDescent="0.25">
      <c r="A68" s="175" t="s">
        <v>76</v>
      </c>
      <c r="B68" s="176"/>
      <c r="C68" s="347"/>
      <c r="D68" s="179"/>
      <c r="H68" s="175" t="s">
        <v>76</v>
      </c>
      <c r="I68" s="176"/>
      <c r="J68" s="347"/>
      <c r="K68" s="179"/>
    </row>
    <row r="69" spans="1:13" x14ac:dyDescent="0.25">
      <c r="A69" s="177" t="s">
        <v>62</v>
      </c>
      <c r="B69" s="182" t="s">
        <v>122</v>
      </c>
      <c r="C69" s="411" t="s">
        <v>151</v>
      </c>
      <c r="H69" s="177" t="s">
        <v>62</v>
      </c>
      <c r="I69" s="182" t="s">
        <v>85</v>
      </c>
      <c r="J69" s="411" t="s">
        <v>151</v>
      </c>
    </row>
    <row r="70" spans="1:13" x14ac:dyDescent="0.25">
      <c r="A70" s="330" t="s">
        <v>122</v>
      </c>
      <c r="B70" s="344">
        <v>0</v>
      </c>
      <c r="C70" s="462" t="s">
        <v>152</v>
      </c>
      <c r="H70" s="330" t="s">
        <v>68</v>
      </c>
      <c r="I70" s="344">
        <v>0</v>
      </c>
      <c r="J70" s="462" t="s">
        <v>152</v>
      </c>
    </row>
    <row r="71" spans="1:13" ht="30" customHeight="1" x14ac:dyDescent="0.25">
      <c r="A71" s="473" t="s">
        <v>255</v>
      </c>
      <c r="B71" s="439"/>
      <c r="C71" s="412"/>
      <c r="H71" s="424"/>
      <c r="I71" s="439"/>
      <c r="J71" s="412"/>
    </row>
    <row r="72" spans="1:13" x14ac:dyDescent="0.25">
      <c r="A72" s="417" t="s">
        <v>256</v>
      </c>
      <c r="B72" s="439"/>
      <c r="C72" s="412"/>
      <c r="H72" s="424"/>
      <c r="I72" s="439"/>
      <c r="J72" s="412"/>
    </row>
    <row r="73" spans="1:13" x14ac:dyDescent="0.25">
      <c r="A73" s="491" t="s">
        <v>148</v>
      </c>
      <c r="B73" s="491"/>
      <c r="C73" s="491"/>
      <c r="D73" s="491"/>
      <c r="E73" s="491"/>
      <c r="F73" s="491"/>
      <c r="G73" s="491"/>
      <c r="H73" s="491"/>
      <c r="I73" s="491"/>
      <c r="J73" s="491"/>
      <c r="K73" s="491"/>
      <c r="L73" s="491"/>
      <c r="M73" s="491"/>
    </row>
  </sheetData>
  <sheetProtection algorithmName="SHA-512" hashValue="a36mZ2XFqdOEdaIGEbqbIXUSJE5INjWqhNaRMTU5ps/XIIJmbYHofE+VA6oDEPhIFI1e5RfUKuqWdZXUfsSuQA==" saltValue="fkSAYLC9gCgGeSGhmq1Xrw==" spinCount="100000" sheet="1" insertRows="0"/>
  <mergeCells count="27">
    <mergeCell ref="Z47:AA47"/>
    <mergeCell ref="N37:R37"/>
    <mergeCell ref="T37:Y37"/>
    <mergeCell ref="N38:O38"/>
    <mergeCell ref="P38:Q38"/>
    <mergeCell ref="R38:S38"/>
    <mergeCell ref="T38:U38"/>
    <mergeCell ref="V38:W38"/>
    <mergeCell ref="X38:Y38"/>
    <mergeCell ref="P47:Q47"/>
    <mergeCell ref="R47:S47"/>
    <mergeCell ref="T47:U47"/>
    <mergeCell ref="V47:W47"/>
    <mergeCell ref="X47:Y47"/>
    <mergeCell ref="A73:M73"/>
    <mergeCell ref="A67:B67"/>
    <mergeCell ref="H22:M22"/>
    <mergeCell ref="H26:L26"/>
    <mergeCell ref="H36:J36"/>
    <mergeCell ref="H47:J47"/>
    <mergeCell ref="H57:I57"/>
    <mergeCell ref="H67:I67"/>
    <mergeCell ref="A22:F22"/>
    <mergeCell ref="A26:E26"/>
    <mergeCell ref="A36:C36"/>
    <mergeCell ref="A47:C47"/>
    <mergeCell ref="A57:B57"/>
  </mergeCells>
  <conditionalFormatting sqref="A25">
    <cfRule type="containsText" dxfId="1258" priority="11" operator="containsText" text="Not eligible for this exception">
      <formula>NOT(ISERROR(SEARCH("Not eligible for this exception",A25)))</formula>
    </cfRule>
  </conditionalFormatting>
  <conditionalFormatting sqref="H25">
    <cfRule type="containsText" dxfId="1257" priority="10" operator="containsText" text="Not eligible for this exception">
      <formula>NOT(ISERROR(SEARCH("Not eligible for this exception",H25)))</formula>
    </cfRule>
  </conditionalFormatting>
  <conditionalFormatting sqref="B34:C35">
    <cfRule type="expression" dxfId="1256" priority="7">
      <formula>$B$31&gt;=0</formula>
    </cfRule>
  </conditionalFormatting>
  <conditionalFormatting sqref="I34:J35">
    <cfRule type="expression" dxfId="1255" priority="6">
      <formula>$I$31&gt;=0</formula>
    </cfRule>
  </conditionalFormatting>
  <conditionalFormatting sqref="B25:E25">
    <cfRule type="expression" dxfId="1254" priority="5">
      <formula>$B$31&gt;=0</formula>
    </cfRule>
  </conditionalFormatting>
  <conditionalFormatting sqref="I25:L25">
    <cfRule type="expression" dxfId="1253" priority="4">
      <formula>$I$31&gt;=0</formula>
    </cfRule>
  </conditionalFormatting>
  <hyperlinks>
    <hyperlink ref="C70" r:id="rId1" xr:uid="{00000000-0004-0000-0C00-000000000000}"/>
    <hyperlink ref="J70" r:id="rId2" xr:uid="{00000000-0004-0000-0C00-000001000000}"/>
    <hyperlink ref="A72" r:id="rId3" xr:uid="{00000000-0004-0000-0C00-000002000000}"/>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extLst>
    <ext xmlns:x14="http://schemas.microsoft.com/office/spreadsheetml/2009/9/main" uri="{78C0D931-6437-407d-A8EE-F0AAD7539E65}">
      <x14:conditionalFormattings>
        <x14:conditionalFormatting xmlns:xm="http://schemas.microsoft.com/office/excel/2006/main">
          <x14:cfRule type="expression" priority="9" id="{843E7EBA-BCE2-4879-9102-F6FB4A573112}">
            <xm:f>'3. Getting Started'!$B$15="No"</xm:f>
            <x14:dxf>
              <fill>
                <patternFill>
                  <bgColor theme="1"/>
                </patternFill>
              </fill>
            </x14:dxf>
          </x14:cfRule>
          <xm:sqref>A60:B66</xm:sqref>
        </x14:conditionalFormatting>
        <x14:conditionalFormatting xmlns:xm="http://schemas.microsoft.com/office/excel/2006/main">
          <x14:cfRule type="expression" priority="8" id="{C20C72DD-DDD5-47FD-9B80-F5799217B530}">
            <xm:f>'3. Getting Started'!$B$15="No"</xm:f>
            <x14:dxf>
              <fill>
                <patternFill>
                  <bgColor theme="1"/>
                </patternFill>
              </fill>
            </x14:dxf>
          </x14:cfRule>
          <xm:sqref>H60:I66</xm:sqref>
        </x14:conditionalFormatting>
        <x14:conditionalFormatting xmlns:xm="http://schemas.microsoft.com/office/excel/2006/main">
          <x14:cfRule type="expression" priority="3" id="{D7DF5A1B-CB9B-4EBB-9670-0FDAA00DC874}">
            <xm:f>'3. Getting Started'!$B$7="Yes"</xm:f>
            <x14:dxf>
              <fill>
                <patternFill>
                  <bgColor theme="1"/>
                </patternFill>
              </fill>
            </x14:dxf>
          </x14:cfRule>
          <xm:sqref>B25:E25 I25:L25</xm:sqref>
        </x14:conditionalFormatting>
        <x14:conditionalFormatting xmlns:xm="http://schemas.microsoft.com/office/excel/2006/main">
          <x14:cfRule type="expression" priority="2" id="{72F57ED7-EF12-4C1E-BDAD-CE3E2D86498D}">
            <xm:f>'3. Getting Started'!$B$6="No"</xm:f>
            <x14:dxf>
              <fill>
                <patternFill>
                  <bgColor theme="1"/>
                </patternFill>
              </fill>
            </x14:dxf>
          </x14:cfRule>
          <xm:sqref>B25 D25 B34:B35 K25 I34:I35 I25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Lists!$C$2:$C$5</xm:f>
          </x14:formula1>
          <xm:sqref>B41:B45 I41:I45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5"/>
    <pageSetUpPr autoPageBreaks="0"/>
  </sheetPr>
  <dimension ref="A1:M35"/>
  <sheetViews>
    <sheetView showGridLines="0" workbookViewId="0">
      <pane ySplit="4" topLeftCell="A5" activePane="bottomLeft" state="frozen"/>
      <selection pane="bottomLeft" activeCell="A5" sqref="A5"/>
    </sheetView>
  </sheetViews>
  <sheetFormatPr defaultColWidth="0" defaultRowHeight="15.75" zeroHeight="1" x14ac:dyDescent="0.25"/>
  <cols>
    <col min="1" max="1" width="34.5" style="3" bestFit="1" customWidth="1"/>
    <col min="2" max="3" width="11.25" style="3" customWidth="1"/>
    <col min="4" max="6" width="20.75" style="3" customWidth="1"/>
    <col min="7" max="7" width="4.75" style="3" customWidth="1"/>
    <col min="8" max="8" width="34.5" style="3" customWidth="1"/>
    <col min="9" max="10" width="11.25" style="3" customWidth="1"/>
    <col min="11" max="13" width="20.75" style="3" customWidth="1"/>
    <col min="14" max="16384" width="9.25" style="3" hidden="1"/>
  </cols>
  <sheetData>
    <row r="1" spans="1:13" ht="16.5" thickBot="1" x14ac:dyDescent="0.3">
      <c r="A1" s="360" t="s">
        <v>142</v>
      </c>
      <c r="B1" s="370"/>
      <c r="D1" s="459" t="s">
        <v>165</v>
      </c>
      <c r="E1" s="460" t="str">
        <f>IF('3. Getting Started'!$B2="","",'3. Getting Started'!$B2)</f>
        <v/>
      </c>
      <c r="G1" s="486" t="s">
        <v>146</v>
      </c>
      <c r="H1" s="360" t="s">
        <v>141</v>
      </c>
      <c r="I1" s="34"/>
      <c r="K1" s="459" t="s">
        <v>165</v>
      </c>
      <c r="L1" s="460" t="str">
        <f>IF('3. Getting Started'!$B2="","",'3. Getting Started'!$B2)</f>
        <v/>
      </c>
    </row>
    <row r="2" spans="1:13" s="4" customFormat="1" ht="37.9" customHeight="1" thickBot="1" x14ac:dyDescent="0.3">
      <c r="A2" s="356" t="s">
        <v>182</v>
      </c>
      <c r="B2" s="11"/>
      <c r="C2" s="11"/>
      <c r="D2" s="11"/>
      <c r="E2" s="11"/>
      <c r="F2" s="357"/>
      <c r="G2" s="486"/>
      <c r="H2" s="356" t="s">
        <v>183</v>
      </c>
      <c r="I2" s="11"/>
      <c r="J2" s="11"/>
      <c r="K2" s="11"/>
      <c r="L2" s="11"/>
      <c r="M2" s="357"/>
    </row>
    <row r="3" spans="1:13" s="4" customFormat="1" ht="24" customHeight="1" x14ac:dyDescent="0.25">
      <c r="A3" s="203"/>
      <c r="B3" s="355"/>
      <c r="C3" s="355"/>
      <c r="D3" s="12" t="s">
        <v>199</v>
      </c>
      <c r="E3" s="13"/>
      <c r="F3" s="363"/>
      <c r="G3" s="486"/>
      <c r="H3" s="203"/>
      <c r="I3" s="355"/>
      <c r="J3" s="355"/>
      <c r="K3" s="12" t="s">
        <v>184</v>
      </c>
      <c r="L3" s="13"/>
      <c r="M3" s="364"/>
    </row>
    <row r="4" spans="1:13" s="369" customFormat="1" ht="18.75" x14ac:dyDescent="0.3">
      <c r="A4" s="365" t="s">
        <v>3</v>
      </c>
      <c r="B4" s="366" t="s">
        <v>4</v>
      </c>
      <c r="C4" s="367" t="s">
        <v>131</v>
      </c>
      <c r="D4" s="368" t="s">
        <v>5</v>
      </c>
      <c r="E4" s="368" t="s">
        <v>6</v>
      </c>
      <c r="F4" s="368" t="s">
        <v>7</v>
      </c>
      <c r="G4" s="486"/>
      <c r="H4" s="365" t="s">
        <v>3</v>
      </c>
      <c r="I4" s="366" t="s">
        <v>4</v>
      </c>
      <c r="J4" s="367" t="s">
        <v>131</v>
      </c>
      <c r="K4" s="368" t="s">
        <v>5</v>
      </c>
      <c r="L4" s="368" t="s">
        <v>6</v>
      </c>
      <c r="M4" s="368" t="s">
        <v>7</v>
      </c>
    </row>
    <row r="5" spans="1:13" s="8" customFormat="1" x14ac:dyDescent="0.25">
      <c r="A5" s="33"/>
      <c r="B5" s="34"/>
      <c r="C5" s="353"/>
      <c r="D5" s="35"/>
      <c r="E5" s="35"/>
      <c r="F5" s="26">
        <f>SUM(D5:E5)</f>
        <v>0</v>
      </c>
      <c r="G5" s="486"/>
      <c r="H5" s="33"/>
      <c r="I5" s="34"/>
      <c r="J5" s="353"/>
      <c r="K5" s="35"/>
      <c r="L5" s="35"/>
      <c r="M5" s="26">
        <f>SUM(K5:L5)</f>
        <v>0</v>
      </c>
    </row>
    <row r="6" spans="1:13" s="8" customFormat="1" x14ac:dyDescent="0.25">
      <c r="A6" s="33"/>
      <c r="B6" s="34"/>
      <c r="C6" s="353"/>
      <c r="D6" s="35"/>
      <c r="E6" s="35"/>
      <c r="F6" s="26">
        <f t="shared" ref="F6:F29" si="0">SUM(D6:E6)</f>
        <v>0</v>
      </c>
      <c r="G6" s="486"/>
      <c r="H6" s="33"/>
      <c r="I6" s="34"/>
      <c r="J6" s="353"/>
      <c r="K6" s="35"/>
      <c r="L6" s="35"/>
      <c r="M6" s="26">
        <f t="shared" ref="M6:M29" si="1">SUM(K6:L6)</f>
        <v>0</v>
      </c>
    </row>
    <row r="7" spans="1:13" s="8" customFormat="1" x14ac:dyDescent="0.25">
      <c r="A7" s="33"/>
      <c r="B7" s="34"/>
      <c r="C7" s="353"/>
      <c r="D7" s="35"/>
      <c r="E7" s="35"/>
      <c r="F7" s="26">
        <f t="shared" si="0"/>
        <v>0</v>
      </c>
      <c r="G7" s="486"/>
      <c r="H7" s="33"/>
      <c r="I7" s="34"/>
      <c r="J7" s="353"/>
      <c r="K7" s="35"/>
      <c r="L7" s="35"/>
      <c r="M7" s="26">
        <f t="shared" si="1"/>
        <v>0</v>
      </c>
    </row>
    <row r="8" spans="1:13" s="8" customFormat="1" x14ac:dyDescent="0.25">
      <c r="A8" s="33"/>
      <c r="B8" s="34"/>
      <c r="C8" s="353"/>
      <c r="D8" s="35"/>
      <c r="E8" s="35"/>
      <c r="F8" s="26">
        <f t="shared" si="0"/>
        <v>0</v>
      </c>
      <c r="G8" s="486"/>
      <c r="H8" s="33"/>
      <c r="I8" s="34"/>
      <c r="J8" s="353"/>
      <c r="K8" s="35"/>
      <c r="L8" s="35"/>
      <c r="M8" s="26">
        <f t="shared" si="1"/>
        <v>0</v>
      </c>
    </row>
    <row r="9" spans="1:13" s="8" customFormat="1" x14ac:dyDescent="0.25">
      <c r="A9" s="33"/>
      <c r="B9" s="34"/>
      <c r="C9" s="353"/>
      <c r="D9" s="35"/>
      <c r="E9" s="35"/>
      <c r="F9" s="26">
        <f t="shared" si="0"/>
        <v>0</v>
      </c>
      <c r="G9" s="486"/>
      <c r="H9" s="33"/>
      <c r="I9" s="34"/>
      <c r="J9" s="353"/>
      <c r="K9" s="35"/>
      <c r="L9" s="35"/>
      <c r="M9" s="26">
        <f t="shared" si="1"/>
        <v>0</v>
      </c>
    </row>
    <row r="10" spans="1:13" s="8" customFormat="1" x14ac:dyDescent="0.25">
      <c r="A10" s="33"/>
      <c r="B10" s="34"/>
      <c r="C10" s="353"/>
      <c r="D10" s="35"/>
      <c r="E10" s="35"/>
      <c r="F10" s="26">
        <f t="shared" si="0"/>
        <v>0</v>
      </c>
      <c r="G10" s="486"/>
      <c r="H10" s="33"/>
      <c r="I10" s="34"/>
      <c r="J10" s="353"/>
      <c r="K10" s="35"/>
      <c r="L10" s="35"/>
      <c r="M10" s="26">
        <f t="shared" si="1"/>
        <v>0</v>
      </c>
    </row>
    <row r="11" spans="1:13" s="8" customFormat="1" x14ac:dyDescent="0.25">
      <c r="A11" s="33"/>
      <c r="B11" s="34"/>
      <c r="C11" s="353"/>
      <c r="D11" s="35"/>
      <c r="E11" s="35"/>
      <c r="F11" s="26">
        <f t="shared" si="0"/>
        <v>0</v>
      </c>
      <c r="G11" s="486"/>
      <c r="H11" s="33"/>
      <c r="I11" s="34"/>
      <c r="J11" s="353"/>
      <c r="K11" s="35"/>
      <c r="L11" s="35"/>
      <c r="M11" s="26">
        <f t="shared" si="1"/>
        <v>0</v>
      </c>
    </row>
    <row r="12" spans="1:13" s="8" customFormat="1" x14ac:dyDescent="0.25">
      <c r="A12" s="33"/>
      <c r="B12" s="34"/>
      <c r="C12" s="353"/>
      <c r="D12" s="35"/>
      <c r="E12" s="35"/>
      <c r="F12" s="26">
        <f t="shared" si="0"/>
        <v>0</v>
      </c>
      <c r="G12" s="486"/>
      <c r="H12" s="33"/>
      <c r="I12" s="34"/>
      <c r="J12" s="353"/>
      <c r="K12" s="35"/>
      <c r="L12" s="35"/>
      <c r="M12" s="26">
        <f t="shared" si="1"/>
        <v>0</v>
      </c>
    </row>
    <row r="13" spans="1:13" s="8" customFormat="1" x14ac:dyDescent="0.25">
      <c r="A13" s="33"/>
      <c r="B13" s="34"/>
      <c r="C13" s="353"/>
      <c r="D13" s="35"/>
      <c r="E13" s="35"/>
      <c r="F13" s="26">
        <f t="shared" si="0"/>
        <v>0</v>
      </c>
      <c r="G13" s="486"/>
      <c r="H13" s="33"/>
      <c r="I13" s="34"/>
      <c r="J13" s="353"/>
      <c r="K13" s="35"/>
      <c r="L13" s="35"/>
      <c r="M13" s="26">
        <f t="shared" si="1"/>
        <v>0</v>
      </c>
    </row>
    <row r="14" spans="1:13" s="8" customFormat="1" x14ac:dyDescent="0.25">
      <c r="A14" s="33"/>
      <c r="B14" s="34"/>
      <c r="C14" s="353"/>
      <c r="D14" s="35"/>
      <c r="E14" s="35"/>
      <c r="F14" s="26">
        <f t="shared" si="0"/>
        <v>0</v>
      </c>
      <c r="G14" s="486"/>
      <c r="H14" s="33"/>
      <c r="I14" s="34"/>
      <c r="J14" s="353"/>
      <c r="K14" s="35"/>
      <c r="L14" s="35"/>
      <c r="M14" s="26">
        <f t="shared" si="1"/>
        <v>0</v>
      </c>
    </row>
    <row r="15" spans="1:13" s="8" customFormat="1" x14ac:dyDescent="0.25">
      <c r="A15" s="33"/>
      <c r="B15" s="34"/>
      <c r="C15" s="353"/>
      <c r="D15" s="35"/>
      <c r="E15" s="35"/>
      <c r="F15" s="26">
        <f t="shared" si="0"/>
        <v>0</v>
      </c>
      <c r="G15" s="486"/>
      <c r="H15" s="33"/>
      <c r="I15" s="34"/>
      <c r="J15" s="353"/>
      <c r="K15" s="35"/>
      <c r="L15" s="35"/>
      <c r="M15" s="26">
        <f t="shared" si="1"/>
        <v>0</v>
      </c>
    </row>
    <row r="16" spans="1:13" s="8" customFormat="1" x14ac:dyDescent="0.25">
      <c r="A16" s="33"/>
      <c r="B16" s="34"/>
      <c r="C16" s="353"/>
      <c r="D16" s="35"/>
      <c r="E16" s="35"/>
      <c r="F16" s="26">
        <f t="shared" si="0"/>
        <v>0</v>
      </c>
      <c r="G16" s="486"/>
      <c r="H16" s="33"/>
      <c r="I16" s="34"/>
      <c r="J16" s="353"/>
      <c r="K16" s="35"/>
      <c r="L16" s="35"/>
      <c r="M16" s="26">
        <f t="shared" si="1"/>
        <v>0</v>
      </c>
    </row>
    <row r="17" spans="1:13" s="8" customFormat="1" x14ac:dyDescent="0.25">
      <c r="A17" s="33"/>
      <c r="B17" s="34"/>
      <c r="C17" s="353"/>
      <c r="D17" s="35"/>
      <c r="E17" s="35"/>
      <c r="F17" s="26">
        <f t="shared" si="0"/>
        <v>0</v>
      </c>
      <c r="G17" s="486"/>
      <c r="H17" s="33"/>
      <c r="I17" s="34"/>
      <c r="J17" s="353"/>
      <c r="K17" s="35"/>
      <c r="L17" s="35"/>
      <c r="M17" s="26">
        <f t="shared" si="1"/>
        <v>0</v>
      </c>
    </row>
    <row r="18" spans="1:13" s="8" customFormat="1" x14ac:dyDescent="0.25">
      <c r="A18" s="33"/>
      <c r="B18" s="34"/>
      <c r="C18" s="353"/>
      <c r="D18" s="35"/>
      <c r="E18" s="35"/>
      <c r="F18" s="26">
        <f t="shared" si="0"/>
        <v>0</v>
      </c>
      <c r="G18" s="486"/>
      <c r="H18" s="33"/>
      <c r="I18" s="34"/>
      <c r="J18" s="353"/>
      <c r="K18" s="35"/>
      <c r="L18" s="35"/>
      <c r="M18" s="26">
        <f t="shared" si="1"/>
        <v>0</v>
      </c>
    </row>
    <row r="19" spans="1:13" s="8" customFormat="1" x14ac:dyDescent="0.25">
      <c r="A19" s="33"/>
      <c r="B19" s="34"/>
      <c r="C19" s="353"/>
      <c r="D19" s="35"/>
      <c r="E19" s="35"/>
      <c r="F19" s="26">
        <f t="shared" si="0"/>
        <v>0</v>
      </c>
      <c r="G19" s="486"/>
      <c r="H19" s="33"/>
      <c r="I19" s="34"/>
      <c r="J19" s="353"/>
      <c r="K19" s="35"/>
      <c r="L19" s="35"/>
      <c r="M19" s="26">
        <f t="shared" si="1"/>
        <v>0</v>
      </c>
    </row>
    <row r="20" spans="1:13" s="8" customFormat="1" x14ac:dyDescent="0.25">
      <c r="A20" s="33"/>
      <c r="B20" s="34"/>
      <c r="C20" s="353"/>
      <c r="D20" s="35"/>
      <c r="E20" s="35"/>
      <c r="F20" s="26">
        <f t="shared" si="0"/>
        <v>0</v>
      </c>
      <c r="G20" s="486"/>
      <c r="H20" s="33"/>
      <c r="I20" s="34"/>
      <c r="J20" s="353"/>
      <c r="K20" s="35"/>
      <c r="L20" s="35"/>
      <c r="M20" s="26">
        <f t="shared" si="1"/>
        <v>0</v>
      </c>
    </row>
    <row r="21" spans="1:13" s="8" customFormat="1" x14ac:dyDescent="0.25">
      <c r="A21" s="33"/>
      <c r="B21" s="34"/>
      <c r="C21" s="353"/>
      <c r="D21" s="35"/>
      <c r="E21" s="35"/>
      <c r="F21" s="26">
        <f t="shared" si="0"/>
        <v>0</v>
      </c>
      <c r="G21" s="486"/>
      <c r="H21" s="33"/>
      <c r="I21" s="34"/>
      <c r="J21" s="353"/>
      <c r="K21" s="35"/>
      <c r="L21" s="35"/>
      <c r="M21" s="26">
        <f t="shared" si="1"/>
        <v>0</v>
      </c>
    </row>
    <row r="22" spans="1:13" s="8" customFormat="1" x14ac:dyDescent="0.25">
      <c r="A22" s="33"/>
      <c r="B22" s="34"/>
      <c r="C22" s="353"/>
      <c r="D22" s="35"/>
      <c r="E22" s="35"/>
      <c r="F22" s="26">
        <f t="shared" si="0"/>
        <v>0</v>
      </c>
      <c r="G22" s="486"/>
      <c r="H22" s="33"/>
      <c r="I22" s="34"/>
      <c r="J22" s="353"/>
      <c r="K22" s="35"/>
      <c r="L22" s="35"/>
      <c r="M22" s="26">
        <f t="shared" si="1"/>
        <v>0</v>
      </c>
    </row>
    <row r="23" spans="1:13" s="8" customFormat="1" x14ac:dyDescent="0.25">
      <c r="A23" s="33"/>
      <c r="B23" s="34"/>
      <c r="C23" s="353"/>
      <c r="D23" s="35"/>
      <c r="E23" s="35"/>
      <c r="F23" s="26">
        <f t="shared" si="0"/>
        <v>0</v>
      </c>
      <c r="G23" s="486"/>
      <c r="H23" s="33"/>
      <c r="I23" s="34"/>
      <c r="J23" s="353"/>
      <c r="K23" s="35"/>
      <c r="L23" s="35"/>
      <c r="M23" s="26">
        <f t="shared" si="1"/>
        <v>0</v>
      </c>
    </row>
    <row r="24" spans="1:13" s="8" customFormat="1" x14ac:dyDescent="0.25">
      <c r="A24" s="33"/>
      <c r="B24" s="34"/>
      <c r="C24" s="353"/>
      <c r="D24" s="35"/>
      <c r="E24" s="35"/>
      <c r="F24" s="26">
        <f t="shared" si="0"/>
        <v>0</v>
      </c>
      <c r="G24" s="486"/>
      <c r="H24" s="33"/>
      <c r="I24" s="34"/>
      <c r="J24" s="353"/>
      <c r="K24" s="35"/>
      <c r="L24" s="35"/>
      <c r="M24" s="26">
        <f t="shared" si="1"/>
        <v>0</v>
      </c>
    </row>
    <row r="25" spans="1:13" s="8" customFormat="1" x14ac:dyDescent="0.25">
      <c r="A25" s="33"/>
      <c r="B25" s="34"/>
      <c r="C25" s="353"/>
      <c r="D25" s="35"/>
      <c r="E25" s="35"/>
      <c r="F25" s="26">
        <f t="shared" si="0"/>
        <v>0</v>
      </c>
      <c r="G25" s="486"/>
      <c r="H25" s="33"/>
      <c r="I25" s="34"/>
      <c r="J25" s="353"/>
      <c r="K25" s="35"/>
      <c r="L25" s="35"/>
      <c r="M25" s="26">
        <f t="shared" si="1"/>
        <v>0</v>
      </c>
    </row>
    <row r="26" spans="1:13" s="8" customFormat="1" x14ac:dyDescent="0.25">
      <c r="A26" s="33"/>
      <c r="B26" s="34"/>
      <c r="C26" s="353"/>
      <c r="D26" s="35"/>
      <c r="E26" s="35"/>
      <c r="F26" s="26">
        <f t="shared" si="0"/>
        <v>0</v>
      </c>
      <c r="G26" s="486"/>
      <c r="H26" s="33"/>
      <c r="I26" s="34"/>
      <c r="J26" s="353"/>
      <c r="K26" s="35"/>
      <c r="L26" s="35"/>
      <c r="M26" s="26">
        <f t="shared" si="1"/>
        <v>0</v>
      </c>
    </row>
    <row r="27" spans="1:13" s="8" customFormat="1" x14ac:dyDescent="0.25">
      <c r="A27" s="33"/>
      <c r="B27" s="34"/>
      <c r="C27" s="353"/>
      <c r="D27" s="35"/>
      <c r="E27" s="35"/>
      <c r="F27" s="26">
        <f t="shared" si="0"/>
        <v>0</v>
      </c>
      <c r="G27" s="486"/>
      <c r="H27" s="33"/>
      <c r="I27" s="34"/>
      <c r="J27" s="353"/>
      <c r="K27" s="35"/>
      <c r="L27" s="35"/>
      <c r="M27" s="26">
        <f t="shared" si="1"/>
        <v>0</v>
      </c>
    </row>
    <row r="28" spans="1:13" s="8" customFormat="1" x14ac:dyDescent="0.25">
      <c r="A28" s="33"/>
      <c r="B28" s="34"/>
      <c r="C28" s="353"/>
      <c r="D28" s="35"/>
      <c r="E28" s="35"/>
      <c r="F28" s="26">
        <f t="shared" si="0"/>
        <v>0</v>
      </c>
      <c r="G28" s="486"/>
      <c r="H28" s="33"/>
      <c r="I28" s="34"/>
      <c r="J28" s="353"/>
      <c r="K28" s="35"/>
      <c r="L28" s="35"/>
      <c r="M28" s="26">
        <f t="shared" si="1"/>
        <v>0</v>
      </c>
    </row>
    <row r="29" spans="1:13" s="8" customFormat="1" ht="16.5" thickBot="1" x14ac:dyDescent="0.3">
      <c r="A29" s="36"/>
      <c r="B29" s="37"/>
      <c r="C29" s="354"/>
      <c r="D29" s="38"/>
      <c r="E29" s="38"/>
      <c r="F29" s="27">
        <f t="shared" si="0"/>
        <v>0</v>
      </c>
      <c r="G29" s="486"/>
      <c r="H29" s="36"/>
      <c r="I29" s="37"/>
      <c r="J29" s="354"/>
      <c r="K29" s="38"/>
      <c r="L29" s="38"/>
      <c r="M29" s="27">
        <f t="shared" si="1"/>
        <v>0</v>
      </c>
    </row>
    <row r="30" spans="1:13" ht="19.5" thickBot="1" x14ac:dyDescent="0.3">
      <c r="A30" s="29"/>
      <c r="B30" s="358"/>
      <c r="C30" s="206" t="s">
        <v>8</v>
      </c>
      <c r="D30" s="31" t="str">
        <f>IF(AND(D5="",D6="",D7="",D8="",D9="",D10="",D11="",D12="",D13="",D14="",D15="",D16="",D17="",D18="",D19="",D20="",D21="",D22="",D23="",D24="",D25="",D26="",D27="",D28="",D29=""),"",SUM(D5:D29))</f>
        <v/>
      </c>
      <c r="E30" s="30"/>
      <c r="F30" s="31" t="str">
        <f>IF(AND(F5=0,F6=0,F7=0,F8=0,F9=0,F10=0,F11=0,F12=0,F13=0,F14=0,F15=0,F16=0,F17=0,F18=0,F19=0,F20=0,F21=0,F22=0,F23=0,F24=0,F25=0,F26=0,F27=0,F28=0,F29=0),"",SUM(F5:F29))</f>
        <v/>
      </c>
      <c r="G30" s="486"/>
      <c r="H30" s="29"/>
      <c r="I30" s="358"/>
      <c r="J30" s="206" t="s">
        <v>8</v>
      </c>
      <c r="K30" s="31" t="str">
        <f>IF(AND(K5="",K6="",K7="",K8="",K9="",K10="",K11="",K12="",K13="",K14="",K15="",K16="",K17="",K18="",K19="",K20="",K21="",K22="",K23="",K24="",K25="",K26="",K27="",K28="",K29=""),"",SUM(K5:K29))</f>
        <v/>
      </c>
      <c r="L30" s="30"/>
      <c r="M30" s="31" t="str">
        <f>IF(AND(M5=0,M6=0,M7=0,M8=0,M9=0,M10=0,M11=0,M12=0,M13=0,M14=0,M15=0,M16=0,M17=0,M18=0,M19=0,M20=0,M21=0,M22=0,M23=0,M24=0,M25=0,M26=0,M27=0,M28=0,M29=0),"",SUM(M5:M29))</f>
        <v/>
      </c>
    </row>
    <row r="31" spans="1:13" ht="19.5" thickBot="1" x14ac:dyDescent="0.3">
      <c r="A31" s="29"/>
      <c r="B31" s="359"/>
      <c r="C31" s="207" t="s">
        <v>50</v>
      </c>
      <c r="D31" s="31" t="str">
        <f>IF(OR($B1="",D30=""),"",(D30/$B1))</f>
        <v/>
      </c>
      <c r="E31" s="32"/>
      <c r="F31" s="31" t="str">
        <f>IF(OR($B1="",F30=""),"",(F30/$B1))</f>
        <v/>
      </c>
      <c r="G31" s="486"/>
      <c r="H31" s="29"/>
      <c r="I31" s="359"/>
      <c r="J31" s="207" t="s">
        <v>50</v>
      </c>
      <c r="K31" s="31" t="str">
        <f>IF(OR($I1="",K30="",),"",(K30/$I1))</f>
        <v/>
      </c>
      <c r="L31" s="32"/>
      <c r="M31" s="31" t="str">
        <f>IF(OR($I1="",M30=""),"",(M30/$I1))</f>
        <v/>
      </c>
    </row>
    <row r="32" spans="1:13" s="437" customFormat="1" ht="12" x14ac:dyDescent="0.2">
      <c r="A32" s="473" t="s">
        <v>255</v>
      </c>
      <c r="B32" s="433"/>
      <c r="C32" s="434"/>
      <c r="D32" s="435"/>
      <c r="E32" s="436"/>
      <c r="F32" s="435"/>
      <c r="G32" s="420"/>
      <c r="H32" s="433"/>
      <c r="I32" s="433"/>
      <c r="J32" s="434"/>
      <c r="K32" s="435"/>
      <c r="L32" s="436"/>
      <c r="M32" s="435"/>
    </row>
    <row r="33" spans="1:13" s="437" customFormat="1" ht="12" x14ac:dyDescent="0.2">
      <c r="A33" s="417" t="s">
        <v>256</v>
      </c>
      <c r="B33" s="433"/>
      <c r="C33" s="434"/>
      <c r="D33" s="435"/>
      <c r="E33" s="436"/>
      <c r="F33" s="435"/>
      <c r="G33" s="420"/>
      <c r="H33" s="433"/>
      <c r="I33" s="433"/>
      <c r="J33" s="434"/>
      <c r="K33" s="435"/>
      <c r="L33" s="436"/>
      <c r="M33" s="435"/>
    </row>
    <row r="34" spans="1:13" s="4" customFormat="1" ht="18.75" x14ac:dyDescent="0.25">
      <c r="A34" s="487" t="s">
        <v>148</v>
      </c>
      <c r="B34" s="487"/>
      <c r="C34" s="487"/>
      <c r="D34" s="487"/>
      <c r="E34" s="487"/>
      <c r="F34" s="487"/>
      <c r="G34" s="487"/>
      <c r="H34" s="487"/>
      <c r="I34" s="487"/>
      <c r="J34" s="487"/>
      <c r="K34" s="487"/>
      <c r="L34" s="487"/>
      <c r="M34" s="487"/>
    </row>
    <row r="35" spans="1:13" hidden="1" x14ac:dyDescent="0.25">
      <c r="A35" s="7"/>
      <c r="B35" s="7"/>
      <c r="C35" s="7"/>
      <c r="D35" s="7"/>
      <c r="E35" s="7"/>
      <c r="F35" s="7"/>
      <c r="G35" s="7"/>
    </row>
  </sheetData>
  <sheetProtection algorithmName="SHA-512" hashValue="NpfECXF98cCo29i28VeUEnRD2URWVxI54EbrESNizD1yuqZ4ydBwricSegx+nUTLB6G9D+sGHw2q7RMdKi8FDA==" saltValue="u3cDOzit204th2a0JublhQ==" spinCount="100000" sheet="1" formatColumns="0" formatRows="0"/>
  <mergeCells count="2">
    <mergeCell ref="G1:G31"/>
    <mergeCell ref="A34:M34"/>
  </mergeCells>
  <hyperlinks>
    <hyperlink ref="A33" r:id="rId1" xr:uid="{00000000-0004-0000-0D00-000000000000}"/>
  </hyperlinks>
  <pageMargins left="0.75" right="0.75" top="1" bottom="1" header="0.5" footer="0.5"/>
  <pageSetup orientation="portrait" horizontalDpi="4294967292" verticalDpi="4294967292"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4389DB9D-8568-406D-892A-7EB8F46DE02B}">
            <xm:f>'3. Getting Started'!$B$6="No"</xm:f>
            <x14:dxf>
              <fill>
                <patternFill>
                  <bgColor theme="1"/>
                </patternFill>
              </fill>
            </x14:dxf>
          </x14:cfRule>
          <xm:sqref>D14:D31 K5:K31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8"/>
    <pageSetUpPr autoPageBreaks="0"/>
  </sheetPr>
  <dimension ref="A1:P94"/>
  <sheetViews>
    <sheetView showGridLines="0" workbookViewId="0">
      <pane ySplit="2" topLeftCell="A3" activePane="bottomLeft" state="frozen"/>
      <selection pane="bottomLeft" activeCell="A3" sqref="A3"/>
    </sheetView>
  </sheetViews>
  <sheetFormatPr defaultColWidth="0" defaultRowHeight="15.75" zeroHeight="1" x14ac:dyDescent="0.25"/>
  <cols>
    <col min="1" max="1" width="28.75" style="214" customWidth="1"/>
    <col min="2" max="2" width="15.75" style="214" customWidth="1"/>
    <col min="3" max="3" width="13.75" style="214" customWidth="1"/>
    <col min="4" max="4" width="27.75" style="216" customWidth="1"/>
    <col min="5" max="5" width="28.75" style="45" customWidth="1"/>
    <col min="6" max="6" width="15.75" style="45" customWidth="1"/>
    <col min="7" max="7" width="13.75" style="45" customWidth="1"/>
    <col min="8" max="8" width="27.75" style="216" customWidth="1"/>
    <col min="9" max="9" width="28.75" style="45" customWidth="1"/>
    <col min="10" max="10" width="15.75" style="45" customWidth="1"/>
    <col min="11" max="11" width="13.75" style="45" customWidth="1"/>
    <col min="12" max="12" width="27.75" style="217" customWidth="1"/>
    <col min="13" max="13" width="28.75" style="45" customWidth="1"/>
    <col min="14" max="14" width="15.75" style="45" customWidth="1"/>
    <col min="15" max="15" width="13.75" style="45" customWidth="1"/>
    <col min="16" max="16" width="27.75" style="217" customWidth="1"/>
    <col min="17" max="16384" width="8.75" style="214" hidden="1"/>
  </cols>
  <sheetData>
    <row r="1" spans="1:16" ht="31.5" x14ac:dyDescent="0.25">
      <c r="A1" s="213" t="s">
        <v>99</v>
      </c>
      <c r="B1" s="286" t="s">
        <v>98</v>
      </c>
      <c r="D1" s="215" t="s">
        <v>56</v>
      </c>
      <c r="G1" s="459" t="s">
        <v>165</v>
      </c>
      <c r="H1" s="460" t="str">
        <f>IF('3. Getting Started'!$B2="","",'3. Getting Started'!$B2)</f>
        <v/>
      </c>
    </row>
    <row r="2" spans="1:16" x14ac:dyDescent="0.25">
      <c r="A2" s="218" t="s">
        <v>18</v>
      </c>
      <c r="B2" s="219"/>
      <c r="C2" s="219"/>
      <c r="E2" s="218" t="s">
        <v>48</v>
      </c>
      <c r="F2" s="220"/>
      <c r="G2" s="220"/>
      <c r="I2" s="218" t="s">
        <v>49</v>
      </c>
      <c r="J2" s="220"/>
      <c r="K2" s="220"/>
      <c r="M2" s="218" t="s">
        <v>51</v>
      </c>
      <c r="N2" s="220"/>
      <c r="O2" s="220"/>
    </row>
    <row r="3" spans="1:16" ht="31.5" x14ac:dyDescent="0.25">
      <c r="A3" s="221" t="s">
        <v>17</v>
      </c>
      <c r="B3" s="222" t="s">
        <v>9</v>
      </c>
      <c r="C3" s="223" t="s">
        <v>54</v>
      </c>
      <c r="E3" s="221" t="s">
        <v>17</v>
      </c>
      <c r="F3" s="224" t="s">
        <v>0</v>
      </c>
      <c r="G3" s="225" t="s">
        <v>54</v>
      </c>
      <c r="I3" s="226" t="s">
        <v>17</v>
      </c>
      <c r="J3" s="227" t="s">
        <v>1</v>
      </c>
      <c r="K3" s="228" t="s">
        <v>54</v>
      </c>
      <c r="M3" s="226" t="s">
        <v>17</v>
      </c>
      <c r="N3" s="227" t="s">
        <v>52</v>
      </c>
      <c r="O3" s="228" t="s">
        <v>54</v>
      </c>
    </row>
    <row r="4" spans="1:16" x14ac:dyDescent="0.25">
      <c r="A4" s="229" t="s">
        <v>53</v>
      </c>
      <c r="B4" s="230" t="e">
        <f>IF($B$1="Eligibility",LOOKUP(2,1/SEARCH("Met",'4. Multi-Year MOE Summary'!$E$3:$E$9,1),'4. Multi-Year MOE Summary'!$A$3:$A$9),IF($B$1="Compliance",LOOKUP(2,1/SEARCH("Met",'4. Multi-Year MOE Summary'!$E$3:$E$10,1),'4. Multi-Year MOE Summary'!$A$3:$A$10),""))</f>
        <v>#N/A</v>
      </c>
      <c r="C4" s="231"/>
      <c r="E4" s="229" t="s">
        <v>53</v>
      </c>
      <c r="F4" s="230" t="e">
        <f>IF($B$1="Eligibility",LOOKUP(2,1/SEARCH("Met",'4. Multi-Year MOE Summary'!$G$3:$G$9,1),'4. Multi-Year MOE Summary'!$A$3:$A$9),IF($B$1="Compliance",LOOKUP(2,1/SEARCH("Met",'4. Multi-Year MOE Summary'!$G$3:$G$10,1),'4. Multi-Year MOE Summary'!$A$3:$A$10),""))</f>
        <v>#N/A</v>
      </c>
      <c r="G4" s="231"/>
      <c r="I4" s="232" t="s">
        <v>53</v>
      </c>
      <c r="J4" s="230" t="e">
        <f>IF($B$1="Eligibility",LOOKUP(2,1/SEARCH("Met",'4. Multi-Year MOE Summary'!$I$3:$I$9,1),'4. Multi-Year MOE Summary'!$A$3:$A$9),IF($B$1="Compliance",LOOKUP(2,1/SEARCH("Met",'4. Multi-Year MOE Summary'!$I$3:$I$10,1),'4. Multi-Year MOE Summary'!$A$3:$A$10),""))</f>
        <v>#N/A</v>
      </c>
      <c r="K4" s="233"/>
      <c r="M4" s="232" t="s">
        <v>53</v>
      </c>
      <c r="N4" s="230" t="e">
        <f>IF($B$1="Eligibility",LOOKUP(2,1/SEARCH("Met",'4. Multi-Year MOE Summary'!$K$3:$K$9,1),'4. Multi-Year MOE Summary'!$A$3:$A$9),IF($B$1="Compliance",LOOKUP(2,1/SEARCH("Met",'4. Multi-Year MOE Summary'!$K$3:$K$10,1),'4. Multi-Year MOE Summary'!$A$3:$A$10),""))</f>
        <v>#N/A</v>
      </c>
      <c r="O4" s="233"/>
    </row>
    <row r="5" spans="1:16" x14ac:dyDescent="0.25">
      <c r="A5" s="229" t="s">
        <v>19</v>
      </c>
      <c r="B5" s="230" t="e">
        <f>IF($B$1="Eligibility",LOOKUP(B4,'4. Multi-Year MOE Summary'!$A$3:$A$9,'4. Multi-Year MOE Summary'!$D$3:$D$9),IF($B$1="Compliance",LOOKUP(B4,'4. Multi-Year MOE Summary'!$A$3:$A$10,'4. Multi-Year MOE Summary'!$D$3:$D$10)))</f>
        <v>#N/A</v>
      </c>
      <c r="C5" s="234"/>
      <c r="E5" s="229" t="s">
        <v>19</v>
      </c>
      <c r="F5" s="230" t="e">
        <f>IF($B$1="Eligibility",LOOKUP(F4,'4. Multi-Year MOE Summary'!$A$3:$A$9,'4. Multi-Year MOE Summary'!$F$3:$F$9),IF($B$1="Compliance",LOOKUP(F4,'4. Multi-Year MOE Summary'!$A$3:$A$10,'4. Multi-Year MOE Summary'!$F$3:$F$10)))</f>
        <v>#N/A</v>
      </c>
      <c r="G5" s="234"/>
      <c r="H5" s="217"/>
      <c r="I5" s="232" t="s">
        <v>19</v>
      </c>
      <c r="J5" s="230" t="e">
        <f>IF($B$1="Eligibility",LOOKUP(J4,'4. Multi-Year MOE Summary'!$A$3:$A$9,'4. Multi-Year MOE Summary'!$H$3:$H$9),IF($B$1="Compliance",LOOKUP(J4,'4. Multi-Year MOE Summary'!$A$3:$A$10,'4. Multi-Year MOE Summary'!$H$3:$H$10)))</f>
        <v>#N/A</v>
      </c>
      <c r="K5" s="235"/>
      <c r="M5" s="232" t="s">
        <v>19</v>
      </c>
      <c r="N5" s="230" t="e">
        <f>IF($B$1="Eligibility",LOOKUP(N4,'4. Multi-Year MOE Summary'!$A$3:$A$9,'4. Multi-Year MOE Summary'!$J$3:$J$9),IF($B$1="Compliance",LOOKUP(N4,'4. Multi-Year MOE Summary'!$A$3:$A$10,'4. Multi-Year MOE Summary'!$J$3:$J$10)))</f>
        <v>#N/A</v>
      </c>
      <c r="O5" s="235"/>
    </row>
    <row r="6" spans="1:16" x14ac:dyDescent="0.25">
      <c r="A6" s="229" t="s">
        <v>185</v>
      </c>
      <c r="B6" s="236" t="str">
        <f>IF($B$1="Eligibility",'14. 23-24 Amounts'!D30,'14. 23-24 Amounts'!K30)</f>
        <v/>
      </c>
      <c r="C6" s="237" t="str">
        <f>IF(B6="","",IF(B6&gt;=B5,"Met","Did Not Meet"))</f>
        <v/>
      </c>
      <c r="D6" s="238" t="str">
        <f>IF(C6="","",IF(C6="Met","You have met MOE.","Add exception information."))</f>
        <v/>
      </c>
      <c r="E6" s="229" t="s">
        <v>185</v>
      </c>
      <c r="F6" s="236" t="str">
        <f>IF($B$1="Eligibility",'14. 23-24 Amounts'!F30,'14. 23-24 Amounts'!M30)</f>
        <v/>
      </c>
      <c r="G6" s="237" t="str">
        <f>IF(F6="","",IF(F6&gt;=F5,"Met","Did Not Meet"))</f>
        <v/>
      </c>
      <c r="H6" s="238" t="str">
        <f>IF(G6="","",IF(G6="Met","You have met MOE.","Add exception information."))</f>
        <v/>
      </c>
      <c r="I6" s="229" t="s">
        <v>185</v>
      </c>
      <c r="J6" s="236" t="str">
        <f>IF($B$1="Eligibility",'14. 23-24 Amounts'!D31,'14. 23-24 Amounts'!K31)</f>
        <v/>
      </c>
      <c r="K6" s="237" t="str">
        <f>IF(J6="","",IF(J6&gt;=J5,"Met","Did Not Meet"))</f>
        <v/>
      </c>
      <c r="L6" s="238" t="str">
        <f>IF(K6="","",IF(K6="Met","You have met MOE.","Add exception information."))</f>
        <v/>
      </c>
      <c r="M6" s="229" t="s">
        <v>185</v>
      </c>
      <c r="N6" s="236" t="str">
        <f>IF($B$1="Eligibility",'14. 23-24 Amounts'!F31,'14. 23-24 Amounts'!M31)</f>
        <v/>
      </c>
      <c r="O6" s="237" t="str">
        <f>IF(N6="","",IF(N6&gt;=N5,"Met","Did Not Meet"))</f>
        <v/>
      </c>
      <c r="P6" s="238" t="str">
        <f>IF(O6="","",IF(O6="Met","You have met MOE.","Add exception information."))</f>
        <v/>
      </c>
    </row>
    <row r="7" spans="1:16" x14ac:dyDescent="0.25">
      <c r="A7" s="229" t="s">
        <v>138</v>
      </c>
      <c r="B7" s="230" t="str">
        <f>IF(C6="","",IF(C6="Met",0,(B5-B6)))</f>
        <v/>
      </c>
      <c r="C7" s="234"/>
      <c r="D7" s="217"/>
      <c r="E7" s="229" t="s">
        <v>138</v>
      </c>
      <c r="F7" s="230" t="str">
        <f>IF(G6="","",IF(G6="Met",0,(F5-F6)))</f>
        <v/>
      </c>
      <c r="G7" s="234"/>
      <c r="H7" s="217"/>
      <c r="I7" s="229" t="s">
        <v>138</v>
      </c>
      <c r="J7" s="230">
        <f>IF(K6="",0,IF(K6="Met",0,(J5-J6)))</f>
        <v>0</v>
      </c>
      <c r="K7" s="234"/>
      <c r="M7" s="229" t="s">
        <v>138</v>
      </c>
      <c r="N7" s="230">
        <f>IF(O6="",0,IF(O6="Met",0,(N5-N6)))</f>
        <v>0</v>
      </c>
      <c r="O7" s="234"/>
    </row>
    <row r="8" spans="1:16" x14ac:dyDescent="0.25">
      <c r="A8" s="229" t="s">
        <v>44</v>
      </c>
      <c r="B8" s="230" t="e">
        <f>IF(C6="Met","NA",B76)</f>
        <v>#N/A</v>
      </c>
      <c r="C8" s="237"/>
      <c r="D8" s="217"/>
      <c r="E8" s="229" t="s">
        <v>44</v>
      </c>
      <c r="F8" s="230" t="e">
        <f>IF(G6="Met","NA",F76)</f>
        <v>#N/A</v>
      </c>
      <c r="G8" s="237"/>
      <c r="H8" s="217"/>
      <c r="I8" s="229" t="s">
        <v>44</v>
      </c>
      <c r="J8" s="230" t="str">
        <f>IF(K6="","",IF(K6="Met","NA",J77))</f>
        <v/>
      </c>
      <c r="K8" s="237"/>
      <c r="M8" s="229" t="s">
        <v>44</v>
      </c>
      <c r="N8" s="230" t="str">
        <f>IF(O6="","",IF(O6="Met","NA",N77))</f>
        <v/>
      </c>
      <c r="O8" s="237"/>
    </row>
    <row r="9" spans="1:16" x14ac:dyDescent="0.25">
      <c r="A9" s="229" t="s">
        <v>139</v>
      </c>
      <c r="B9" s="230" t="str">
        <f>IF(C6="","",IF(C6="Met",0,(B7-B8)))</f>
        <v/>
      </c>
      <c r="C9" s="237" t="str">
        <f>IF(C6="","",IF(C6="Met","",IF(B9&lt;=0,"Met","Did Not Meet")))</f>
        <v/>
      </c>
      <c r="D9" s="239" t="str">
        <f>IF(C6="","",IF(C6="Met","Exceptions not needed.",IF(C9="Met","MOE met using exceptions.","Add adjustment information.")))</f>
        <v/>
      </c>
      <c r="E9" s="229" t="s">
        <v>139</v>
      </c>
      <c r="F9" s="230" t="str">
        <f>IF(G6="","",IF(G6="Met",0,(F7-F8)))</f>
        <v/>
      </c>
      <c r="G9" s="237" t="str">
        <f>IF(G6="","",IF(G6="Met","",IF(F9&lt;=0,"Met","Did Not Meet")))</f>
        <v/>
      </c>
      <c r="H9" s="239" t="str">
        <f>IF(G6="","",IF(G6="Met","Exceptions not needed.",IF(G9="Met","MOE met using exceptions.","Add adjustment information.")))</f>
        <v/>
      </c>
      <c r="I9" s="229" t="s">
        <v>139</v>
      </c>
      <c r="J9" s="230">
        <f>IF(K6="",0,IF(K6="Met",0,(J7-J8)))</f>
        <v>0</v>
      </c>
      <c r="K9" s="237" t="str">
        <f>IF(K6="","",IF(K6="Met","",IF(J9&lt;=0,"Met","Did Not Meet")))</f>
        <v/>
      </c>
      <c r="L9" s="239" t="str">
        <f>IF(K6="","",IF(K6="Met","Exceptions not needed.",IF(K9="Met","MOE met using exceptions.","Add adjustment information.")))</f>
        <v/>
      </c>
      <c r="M9" s="229" t="s">
        <v>139</v>
      </c>
      <c r="N9" s="230">
        <f>IF(O6="",0,IF(O6="Met",0,(N7-N8)))</f>
        <v>0</v>
      </c>
      <c r="O9" s="237" t="str">
        <f>IF(O6="","",IF(O6="Met","",IF(N9&lt;=0,"Met","Did Not Meet")))</f>
        <v/>
      </c>
      <c r="P9" s="239" t="str">
        <f>IF(O6="","",IF(O6="Met","Exceptions not needed.",IF(O9="Met","MOE met using exceptions.","Add adjustment information.")))</f>
        <v/>
      </c>
    </row>
    <row r="10" spans="1:16" x14ac:dyDescent="0.25">
      <c r="A10" s="229" t="s">
        <v>45</v>
      </c>
      <c r="B10" s="230" t="e">
        <f>IF(C6="Met","NA",IF(C9="Met","NA",B89))</f>
        <v>#N/A</v>
      </c>
      <c r="C10" s="237"/>
      <c r="D10" s="239"/>
      <c r="E10" s="229" t="s">
        <v>45</v>
      </c>
      <c r="F10" s="230" t="e">
        <f>IF(G6="Met","NA",IF(G9="Met","NA",F89))</f>
        <v>#N/A</v>
      </c>
      <c r="G10" s="237"/>
      <c r="H10" s="239"/>
      <c r="I10" s="229" t="s">
        <v>45</v>
      </c>
      <c r="J10" s="230" t="e">
        <f>IF(K6="Met","NA",IF(K9="Met","NA",J91))</f>
        <v>#N/A</v>
      </c>
      <c r="K10" s="237"/>
      <c r="L10" s="239"/>
      <c r="M10" s="229" t="s">
        <v>45</v>
      </c>
      <c r="N10" s="230" t="e">
        <f>IF(O6="Met","NA",IF(O9="Met","NA",N91))</f>
        <v>#N/A</v>
      </c>
      <c r="O10" s="237"/>
      <c r="P10" s="239"/>
    </row>
    <row r="11" spans="1:16" x14ac:dyDescent="0.25">
      <c r="A11" s="240" t="s">
        <v>140</v>
      </c>
      <c r="B11" s="241" t="str">
        <f>IF(C6="","",IF(C6="Met",0,IF(C9="Met",0,(B9-B10))))</f>
        <v/>
      </c>
      <c r="C11" s="237" t="str">
        <f>IF(C6="","",IF(C6="Met","",IF(C9="Met","",IF(B11&lt;=0,"Met","Did Not Meet"))))</f>
        <v/>
      </c>
      <c r="D11" s="242" t="str">
        <f>IF(C6="","",IF(C6="Met","Adjustment not needed.",IF(C9="Met","Adjustment not needed.",IF(C11="Met","MOE met using exceptions &amp; adjustment.","Use another method."))))</f>
        <v/>
      </c>
      <c r="E11" s="240" t="s">
        <v>140</v>
      </c>
      <c r="F11" s="241" t="str">
        <f>IF(G6="","",IF(G6="Met",0,IF(G9="Met",0,(F9-F10))))</f>
        <v/>
      </c>
      <c r="G11" s="237" t="str">
        <f>IF(G6="","",IF(G6="Met","",IF(G9="Met","",IF(F11&lt;=0,"Met","Did Not Meet"))))</f>
        <v/>
      </c>
      <c r="H11" s="242" t="str">
        <f>IF(G6="","",IF(G6="Met","Adjustment not needed.",IF(G9="Met","Adjustment not needed.",IF(G11="Met","MOE met using exceptions &amp; adjustment.","Use another method."))))</f>
        <v/>
      </c>
      <c r="I11" s="240" t="s">
        <v>140</v>
      </c>
      <c r="J11" s="241">
        <f>IF(K6="",0,IF(K6="Met",0,IF(K9="Met",0,(J9-J10))))</f>
        <v>0</v>
      </c>
      <c r="K11" s="237" t="str">
        <f>IF(K6="","",IF(K6="Met","",IF(K9="Met","",IF(J11&lt;=0,"Met","Did Not Meet"))))</f>
        <v/>
      </c>
      <c r="L11" s="242" t="str">
        <f>IF(K6="","",IF(K6="Met","Adjustment not needed.",IF(K9="Met","Adjustment not needed.",IF(K11="Met","MOE met using exceptions &amp; adjustment.","Use another method."))))</f>
        <v/>
      </c>
      <c r="M11" s="240" t="s">
        <v>140</v>
      </c>
      <c r="N11" s="241">
        <f>IF(O6="",0,IF(O6="Met",0,IF(O9="Met",0,(N9-N10))))</f>
        <v>0</v>
      </c>
      <c r="O11" s="237" t="str">
        <f>IF(O6="","",IF(O6="Met","",IF(O9="Met","",IF(N11&lt;=0,"Met","Did Not Meet"))))</f>
        <v/>
      </c>
      <c r="P11" s="242" t="str">
        <f>IF(O6="","",IF(O6="Met","Adjustment not needed.",IF(O9="Met","Adjustment not needed.",IF(O11="Met","MOE met using exceptions &amp; adjustment.","Use another method."))))</f>
        <v/>
      </c>
    </row>
    <row r="12" spans="1:16" ht="16.5" thickBot="1" x14ac:dyDescent="0.3">
      <c r="A12" s="493" t="s">
        <v>146</v>
      </c>
      <c r="B12" s="493"/>
      <c r="C12" s="493"/>
      <c r="E12" s="493" t="s">
        <v>146</v>
      </c>
      <c r="F12" s="493"/>
      <c r="G12" s="493"/>
      <c r="I12" s="493" t="s">
        <v>146</v>
      </c>
      <c r="J12" s="493"/>
      <c r="K12" s="493"/>
      <c r="M12" s="493" t="s">
        <v>146</v>
      </c>
      <c r="N12" s="493"/>
      <c r="O12" s="493"/>
    </row>
    <row r="13" spans="1:16" ht="18.75" x14ac:dyDescent="0.25">
      <c r="A13" s="243" t="s">
        <v>10</v>
      </c>
      <c r="B13" s="244"/>
      <c r="C13" s="245"/>
      <c r="D13" s="246" t="s">
        <v>46</v>
      </c>
      <c r="E13" s="243" t="s">
        <v>10</v>
      </c>
      <c r="F13" s="244"/>
      <c r="G13" s="245"/>
      <c r="H13" s="246" t="s">
        <v>46</v>
      </c>
      <c r="I13" s="243" t="s">
        <v>10</v>
      </c>
      <c r="J13" s="244"/>
      <c r="K13" s="245"/>
      <c r="L13" s="246" t="s">
        <v>46</v>
      </c>
      <c r="M13" s="243" t="s">
        <v>10</v>
      </c>
      <c r="N13" s="244"/>
      <c r="O13" s="245"/>
      <c r="P13" s="246" t="s">
        <v>46</v>
      </c>
    </row>
    <row r="14" spans="1:16" x14ac:dyDescent="0.25">
      <c r="A14" s="247" t="s">
        <v>34</v>
      </c>
      <c r="B14" s="248"/>
      <c r="C14" s="249"/>
      <c r="D14" s="246" t="s">
        <v>73</v>
      </c>
      <c r="E14" s="247" t="s">
        <v>34</v>
      </c>
      <c r="F14" s="248"/>
      <c r="G14" s="249"/>
      <c r="H14" s="246" t="s">
        <v>73</v>
      </c>
      <c r="I14" s="247" t="s">
        <v>34</v>
      </c>
      <c r="J14" s="248"/>
      <c r="K14" s="249"/>
      <c r="L14" s="246" t="s">
        <v>73</v>
      </c>
      <c r="M14" s="247" t="s">
        <v>34</v>
      </c>
      <c r="N14" s="248"/>
      <c r="O14" s="249"/>
      <c r="P14" s="246" t="s">
        <v>73</v>
      </c>
    </row>
    <row r="15" spans="1:16" x14ac:dyDescent="0.25">
      <c r="A15" s="250" t="s">
        <v>35</v>
      </c>
      <c r="B15" s="248"/>
      <c r="C15" s="249"/>
      <c r="D15" s="246" t="s">
        <v>47</v>
      </c>
      <c r="E15" s="250" t="s">
        <v>35</v>
      </c>
      <c r="F15" s="248"/>
      <c r="G15" s="249"/>
      <c r="H15" s="246" t="s">
        <v>47</v>
      </c>
      <c r="I15" s="250" t="s">
        <v>35</v>
      </c>
      <c r="J15" s="248"/>
      <c r="K15" s="249"/>
      <c r="L15" s="246" t="s">
        <v>47</v>
      </c>
      <c r="M15" s="250" t="s">
        <v>35</v>
      </c>
      <c r="N15" s="248"/>
      <c r="O15" s="249"/>
      <c r="P15" s="246" t="s">
        <v>47</v>
      </c>
    </row>
    <row r="16" spans="1:16" x14ac:dyDescent="0.25">
      <c r="A16" s="278" t="s">
        <v>71</v>
      </c>
      <c r="B16" s="252" t="s">
        <v>72</v>
      </c>
      <c r="C16" s="249"/>
      <c r="D16" s="253"/>
      <c r="E16" s="251" t="s">
        <v>71</v>
      </c>
      <c r="F16" s="252" t="s">
        <v>72</v>
      </c>
      <c r="G16" s="249"/>
      <c r="H16" s="253"/>
      <c r="I16" s="251" t="s">
        <v>71</v>
      </c>
      <c r="J16" s="252" t="s">
        <v>72</v>
      </c>
      <c r="K16" s="249"/>
      <c r="L16" s="253"/>
      <c r="M16" s="251" t="s">
        <v>71</v>
      </c>
      <c r="N16" s="252" t="s">
        <v>72</v>
      </c>
      <c r="O16" s="249"/>
      <c r="P16" s="253"/>
    </row>
    <row r="17" spans="1:16" x14ac:dyDescent="0.25">
      <c r="A17" s="378" t="str">
        <f>IF(C$6="Met","","2023-24 Total")</f>
        <v>2023-24 Total</v>
      </c>
      <c r="B17" s="255">
        <f>IF(A17="","",IF($B$1="Eligibility",IF('16. 23-24 Exc &amp; Adj'!$F$21&lt;0,0,'16. 23-24 Exc &amp; Adj'!$F$21),IF($B$1="Compliance",IF('16. 23-24 Exc &amp; Adj'!$M$21&lt;0,0,'16. 23-24 Exc &amp; Adj'!$M$21))))</f>
        <v>0</v>
      </c>
      <c r="C17" s="249"/>
      <c r="D17" s="253"/>
      <c r="E17" s="315" t="str">
        <f>IF(G$6="Met","","2023-24 Total")</f>
        <v>2023-24 Total</v>
      </c>
      <c r="F17" s="255">
        <f>IF(E17="","",IF($B$1="Eligibility",IF('16. 23-24 Exc &amp; Adj'!$F$21&lt;0,0,'16. 23-24 Exc &amp; Adj'!$F$21),IF($B$1="Compliance",IF('16. 23-24 Exc &amp; Adj'!$M$21&lt;0,0,'16. 23-24 Exc &amp; Adj'!$M$21))))</f>
        <v>0</v>
      </c>
      <c r="G17" s="249"/>
      <c r="H17" s="253"/>
      <c r="I17" s="315" t="str">
        <f>IF(K$6="Met","","2023-24 Total")</f>
        <v>2023-24 Total</v>
      </c>
      <c r="J17" s="255">
        <f>IF(I17="","",IF($B$1="Eligibility",IF('16. 23-24 Exc &amp; Adj'!$F$21&lt;0,0,'16. 23-24 Exc &amp; Adj'!$F$21),IF($B$1="Compliance",IF('16. 23-24 Exc &amp; Adj'!$M$21&lt;0,0,'16. 23-24 Exc &amp; Adj'!$M$21))))</f>
        <v>0</v>
      </c>
      <c r="K17" s="249"/>
      <c r="L17" s="253"/>
      <c r="M17" s="315" t="str">
        <f>IF(O$6="Met","","2023-24 Total")</f>
        <v>2023-24 Total</v>
      </c>
      <c r="N17" s="255">
        <f>IF(M17="","",IF($B$1="Eligibility",IF('16. 23-24 Exc &amp; Adj'!$F$21&lt;0,0,'16. 23-24 Exc &amp; Adj'!$F$21),IF($B$1="Compliance",IF('16. 23-24 Exc &amp; Adj'!$M$21&lt;0,0,'16. 23-24 Exc &amp; Adj'!$M$21))))</f>
        <v>0</v>
      </c>
      <c r="O17" s="249"/>
      <c r="P17" s="253"/>
    </row>
    <row r="18" spans="1:16" x14ac:dyDescent="0.25">
      <c r="A18" s="378" t="e">
        <f>IF(C$6="Met","",IF(B$4="2022-2023","","2022-23 Total"))</f>
        <v>#N/A</v>
      </c>
      <c r="B18" s="255" t="e">
        <f>IF(A18="","",IF($B$1="Eligibility",IF('13. 22-23 Exc &amp; Adj'!$F$21&lt;0,0,'13. 22-23 Exc &amp; Adj'!$F$21),IF($B$1="Compliance",IF('13. 22-23 Exc &amp; Adj'!$M$21&lt;0,0,'13. 22-23 Exc &amp; Adj'!$M$21))))</f>
        <v>#N/A</v>
      </c>
      <c r="C18" s="249"/>
      <c r="D18" s="253"/>
      <c r="E18" s="254" t="e">
        <f>IF(G$6="Met","",IF(F$4="2022-2023","","2022-23 Total"))</f>
        <v>#N/A</v>
      </c>
      <c r="F18" s="255" t="e">
        <f>IF(E18="","",IF($B$1="Eligibility",IF('13. 22-23 Exc &amp; Adj'!$F$21&lt;0,0,'13. 22-23 Exc &amp; Adj'!$F$21),IF($B$1="Compliance",IF('13. 22-23 Exc &amp; Adj'!$M$21&lt;0,0,'13. 22-23 Exc &amp; Adj'!$M$21))))</f>
        <v>#N/A</v>
      </c>
      <c r="G18" s="249"/>
      <c r="H18" s="253"/>
      <c r="I18" s="254" t="e">
        <f>IF(K$6="Met","",IF(J$4="2022-2023","","2022-23 Total"))</f>
        <v>#N/A</v>
      </c>
      <c r="J18" s="255" t="e">
        <f>IF(I18="","",IF($B$1="Eligibility",IF('13. 22-23 Exc &amp; Adj'!$F$21&lt;0,0,'13. 22-23 Exc &amp; Adj'!$F$21),IF($B$1="Compliance",IF('13. 22-23 Exc &amp; Adj'!$M$21&lt;0,0,'13. 22-23 Exc &amp; Adj'!$M$21))))</f>
        <v>#N/A</v>
      </c>
      <c r="K18" s="249"/>
      <c r="L18" s="253"/>
      <c r="M18" s="254" t="e">
        <f>IF(O$6="Met","",IF(N$4="2022-2023","","2022-23 Total"))</f>
        <v>#N/A</v>
      </c>
      <c r="N18" s="255" t="e">
        <f>IF(M18="","",IF($B$1="Eligibility",IF('13. 22-23 Exc &amp; Adj'!$F$21&lt;0,0,'13. 22-23 Exc &amp; Adj'!$F$21),IF($B$1="Compliance",IF('13. 22-23 Exc &amp; Adj'!$M$21&lt;0,0,'13. 22-23 Exc &amp; Adj'!$M$21))))</f>
        <v>#N/A</v>
      </c>
      <c r="O18" s="249"/>
      <c r="P18" s="253"/>
    </row>
    <row r="19" spans="1:16" x14ac:dyDescent="0.25">
      <c r="A19" s="378" t="e">
        <f>IF(C$6="Met","",IF(OR(B$4="2022-2023",B$4="2021-2022"),"","2021-22 Total"))</f>
        <v>#N/A</v>
      </c>
      <c r="B19" s="255" t="e">
        <f>IF(A19="","",IF('10. 21-22 Exc &amp; Adj'!$M$21&lt;0,0,'10. 21-22 Exc &amp; Adj'!$M$21))</f>
        <v>#N/A</v>
      </c>
      <c r="C19" s="249"/>
      <c r="D19" s="253"/>
      <c r="E19" s="254" t="e">
        <f>IF(G$6="Met","",IF(OR(F$4="2022-2023",F$4="2021-2022"),"","2021-22 Total"))</f>
        <v>#N/A</v>
      </c>
      <c r="F19" s="255" t="e">
        <f>IF(E19="","",IF('10. 21-22 Exc &amp; Adj'!$M$21&lt;0,0,'10. 21-22 Exc &amp; Adj'!$M$21))</f>
        <v>#N/A</v>
      </c>
      <c r="G19" s="249"/>
      <c r="H19" s="253"/>
      <c r="I19" s="254" t="e">
        <f>IF(K$6="Met","",IF(OR(J$4="2022-2023",J$4="2021-2022"),"","2021-22 Total"))</f>
        <v>#N/A</v>
      </c>
      <c r="J19" s="255" t="e">
        <f>IF(I19="","",IF('10. 21-22 Exc &amp; Adj'!$M$21&lt;0,0,'10. 21-22 Exc &amp; Adj'!$M$21))</f>
        <v>#N/A</v>
      </c>
      <c r="K19" s="249"/>
      <c r="L19" s="253"/>
      <c r="M19" s="254" t="e">
        <f>IF(O$6="Met","",IF(OR(N$4="2022-2023",N$4="2021-2022"),"","2021-22 Total"))</f>
        <v>#N/A</v>
      </c>
      <c r="N19" s="255" t="e">
        <f>IF(M19="","",IF('10. 21-22 Exc &amp; Adj'!$M$21&lt;0,0,'10. 21-22 Exc &amp; Adj'!$M$21))</f>
        <v>#N/A</v>
      </c>
      <c r="O19" s="249"/>
      <c r="P19" s="253"/>
    </row>
    <row r="20" spans="1:16" x14ac:dyDescent="0.25">
      <c r="A20" s="378" t="e">
        <f>IF(C$6="Met","",IF(OR(B$4="2022-2023",B$4="2021-2022",B$4="2020-2021"),"","2020-21 Total"))</f>
        <v>#N/A</v>
      </c>
      <c r="B20" s="255" t="e">
        <f>IF(A20="","",IF('7. 20-21 Exc &amp; Adj'!$M$21&lt;0,0,'7. 20-21 Exc &amp; Adj'!$M$21))</f>
        <v>#N/A</v>
      </c>
      <c r="C20" s="249"/>
      <c r="D20" s="253"/>
      <c r="E20" s="254" t="e">
        <f>IF(G$6="Met","",IF(OR(F$4="2022-2023",F$4="2021-2022",F$4="2020-2021"),"","2020-21 Total"))</f>
        <v>#N/A</v>
      </c>
      <c r="F20" s="255" t="e">
        <f>IF(E20="","",IF('7. 20-21 Exc &amp; Adj'!$M$21&lt;0,0,'7. 20-21 Exc &amp; Adj'!$M$21))</f>
        <v>#N/A</v>
      </c>
      <c r="G20" s="249"/>
      <c r="H20" s="253"/>
      <c r="I20" s="254" t="e">
        <f>IF(K$6="Met","",IF(OR(J$4="2022-2023",J$4="2021-2022",J$4="2020-2021"),"","2020-21 Total"))</f>
        <v>#N/A</v>
      </c>
      <c r="J20" s="255" t="e">
        <f>IF(I20="","",IF('7. 20-21 Exc &amp; Adj'!$M$21&lt;0,0,'7. 20-21 Exc &amp; Adj'!$M$21))</f>
        <v>#N/A</v>
      </c>
      <c r="K20" s="249"/>
      <c r="L20" s="253"/>
      <c r="M20" s="254" t="e">
        <f>IF(O$6="Met","",IF(OR(N$4="2022-2023",N$4="2021-2022",N$4="2020-2021"),"","2020-21 Total"))</f>
        <v>#N/A</v>
      </c>
      <c r="N20" s="255" t="e">
        <f>IF(M20="","",IF('7. 20-21 Exc &amp; Adj'!$M$21&lt;0,0,'7. 20-21 Exc &amp; Adj'!$M$21))</f>
        <v>#N/A</v>
      </c>
      <c r="O20" s="249"/>
      <c r="P20" s="253"/>
    </row>
    <row r="21" spans="1:16" x14ac:dyDescent="0.25">
      <c r="A21" s="378" t="e">
        <f>IF(C$6="Met","",IF(OR(B$4="2022-2023",B$4="2021-2022",B$4="2020-2021",B$4="2019-2020"),"","2019-20 Total"))</f>
        <v>#N/A</v>
      </c>
      <c r="B21" s="255" t="e">
        <f>IF(A21="","",IF('23. 19-20 Exc &amp; Adj'!F20&lt;0,0,'23. 19-20 Exc &amp; Adj'!F20))</f>
        <v>#N/A</v>
      </c>
      <c r="C21" s="249"/>
      <c r="D21" s="253"/>
      <c r="E21" s="254" t="e">
        <f>IF(G$6="Met","",IF(OR(F$4="2022-2023",F$4="2021-2022",F$4="2020-2021",F$4="2019-2020"),"","2019-20 Total"))</f>
        <v>#N/A</v>
      </c>
      <c r="F21" s="255" t="e">
        <f>IF(E21="","",IF('23. 19-20 Exc &amp; Adj'!F20&lt;0,0,'23. 19-20 Exc &amp; Adj'!F20))</f>
        <v>#N/A</v>
      </c>
      <c r="G21" s="249"/>
      <c r="H21" s="253"/>
      <c r="I21" s="254" t="e">
        <f>IF(K$6="Met","",IF(OR(J$4="2022-2023",J$4="2021-2022",J$4="2020-2021",J$4="2019-2020"),"","2019-20 Total"))</f>
        <v>#N/A</v>
      </c>
      <c r="J21" s="255" t="e">
        <f>IF(I21="","",IF('23. 19-20 Exc &amp; Adj'!F20&lt;0,0,'23. 19-20 Exc &amp; Adj'!F20))</f>
        <v>#N/A</v>
      </c>
      <c r="K21" s="249"/>
      <c r="L21" s="253"/>
      <c r="M21" s="254" t="e">
        <f>IF(O$6="Met","",IF(OR(N$4="2022-2023",N$4="2021-2022",N$4="2020-2021",N$4="2019-2020"),"","2019-20 Total"))</f>
        <v>#N/A</v>
      </c>
      <c r="N21" s="255" t="e">
        <f>IF(M21="","",IF('23. 19-20 Exc &amp; Adj'!F20&lt;0,0,'23. 19-20 Exc &amp; Adj'!F20))</f>
        <v>#N/A</v>
      </c>
      <c r="O21" s="249"/>
      <c r="P21" s="253"/>
    </row>
    <row r="22" spans="1:16" x14ac:dyDescent="0.25">
      <c r="A22" s="285" t="e">
        <f>IF(C$6="Met","",IF(OR(B$4="2022-2023",B$4="2021-2022",B$4="2020-2021",B$4="2019-2020",B$4="2018-2019"),"","2018-19 Total"))</f>
        <v>#N/A</v>
      </c>
      <c r="B22" s="255" t="e">
        <f>IF(A22="","",IF('22. 18-19 Exc &amp; Adj'!F20&lt;0,0,'22. 18-19 Exc &amp; Adj'!F20))</f>
        <v>#N/A</v>
      </c>
      <c r="C22" s="249"/>
      <c r="D22" s="253"/>
      <c r="E22" s="256" t="e">
        <f>IF(G$6="Met","",IF(OR(F$4="2022-2023",F$4="2021-2022",F$4="2020-2021",F$4="2019-2020",F$4="2018-2019"),"","2018-19 Total"))</f>
        <v>#N/A</v>
      </c>
      <c r="F22" s="255" t="e">
        <f>IF(E22="","",IF('22. 18-19 Exc &amp; Adj'!F20&lt;0,0,'22. 18-19 Exc &amp; Adj'!F20))</f>
        <v>#N/A</v>
      </c>
      <c r="G22" s="249"/>
      <c r="H22" s="253"/>
      <c r="I22" s="256" t="e">
        <f>IF(K$6="Met","",IF(OR(J$4="2022-2023",J$4="2021-2022",J$4="2020-2021",J$4="2019-2020",J$4="2018-2019"),"","2018-19 Total"))</f>
        <v>#N/A</v>
      </c>
      <c r="J22" s="255" t="e">
        <f>IF(I22="","",IF('22. 18-19 Exc &amp; Adj'!F20&lt;0,0,'22. 18-19 Exc &amp; Adj'!F20))</f>
        <v>#N/A</v>
      </c>
      <c r="K22" s="249"/>
      <c r="L22" s="253"/>
      <c r="M22" s="256" t="e">
        <f>IF(O$6="Met","",IF(OR(N$4="2022-2023",N$4="2021-2022",N$4="2020-2021",N$4="2019-2020",N$4="2018-2019"),"","2018-19 Total"))</f>
        <v>#N/A</v>
      </c>
      <c r="N22" s="255" t="e">
        <f>IF(M22="","",IF('22. 18-19 Exc &amp; Adj'!F20&lt;0,0,'22. 18-19 Exc &amp; Adj'!F20))</f>
        <v>#N/A</v>
      </c>
      <c r="O22" s="249"/>
      <c r="P22" s="253"/>
    </row>
    <row r="23" spans="1:16" x14ac:dyDescent="0.25">
      <c r="A23" s="379" t="e">
        <f>IF(C$6="Met","",IF(OR(B$4="2022-2023",B$4="2021-2022",B$4="2020-2021",B$4="2019-2020",B$4="2018-2019",B$4="2017-2018"),"","2017-18 Total"))</f>
        <v>#N/A</v>
      </c>
      <c r="B23" s="258" t="e">
        <f>IF(A23="","",IF('21. 17-18 Exc &amp; Adj'!F20&lt;0,0,'21. 17-18 Exc &amp; Adj'!F20))</f>
        <v>#N/A</v>
      </c>
      <c r="C23" s="249"/>
      <c r="D23" s="253"/>
      <c r="E23" s="257" t="e">
        <f>IF(G$6="Met","",IF(OR(F$4="2022-2023",F$4="2021-2022",F$4="2020-2021",F$4="2019-2020",F$4="2018-2019",F$4="2017-2018"),"","2017-18 Total"))</f>
        <v>#N/A</v>
      </c>
      <c r="F23" s="258" t="e">
        <f>IF(E23="","",IF('21. 17-18 Exc &amp; Adj'!F20&lt;0,0,'21. 17-18 Exc &amp; Adj'!F20))</f>
        <v>#N/A</v>
      </c>
      <c r="G23" s="249"/>
      <c r="H23" s="253"/>
      <c r="I23" s="257" t="e">
        <f>IF(K$6="Met","",IF(OR(J$4="2022-2023",J$4="2021-2022",J$4="2020-2021",J$4="2019-2020",J$4="2018-2019",J$4="2017-2018"),"","2017-18 Total"))</f>
        <v>#N/A</v>
      </c>
      <c r="J23" s="258" t="e">
        <f>IF(I23="","",IF('21. 17-18 Exc &amp; Adj'!F20&lt;0,0,'21. 17-18 Exc &amp; Adj'!F20))</f>
        <v>#N/A</v>
      </c>
      <c r="K23" s="249"/>
      <c r="L23" s="253"/>
      <c r="M23" s="257" t="e">
        <f>IF(O$6="Met","",IF(OR(N$4="2022-2023",N$4="2021-2022",N$4="2020-2021",N$4="2019-2020",N$4="2018-2019",N$4="2017-2018"),"","2017-18 Total"))</f>
        <v>#N/A</v>
      </c>
      <c r="N23" s="258" t="e">
        <f>IF(M23="","",IF('21. 17-18 Exc &amp; Adj'!F20&lt;0,0,'21. 17-18 Exc &amp; Adj'!F20))</f>
        <v>#N/A</v>
      </c>
      <c r="O23" s="249"/>
      <c r="P23" s="253"/>
    </row>
    <row r="24" spans="1:16" x14ac:dyDescent="0.25">
      <c r="A24" s="384" t="e">
        <f>IF(C$6="Met","",IF(OR(B$4="2022-2023",B$4="2021-2022",B$4="2020-2021",B$4="2019-2020",B$4="2018-2019",B$4="2017-2018",B$4="2016-2017"),"","2016-17 Total"))</f>
        <v>#N/A</v>
      </c>
      <c r="B24" s="376" t="e">
        <f>IF(A24="","",IF('20. 16-17 Exc &amp; Adj'!F20&lt;0,0,'20. 16-17 Exc &amp; Adj'!F20))</f>
        <v>#N/A</v>
      </c>
      <c r="C24" s="249"/>
      <c r="D24" s="217"/>
      <c r="E24" s="375" t="e">
        <f>IF(G$6="Met","",IF(OR(F$4="2022-2023",F$4="2021-2022",F$4="2020-2021",F$4="2019-2020",F$4="2018-2019",F$4="2017-2018",F$4="2016-2017"),"","2016-17 Total"))</f>
        <v>#N/A</v>
      </c>
      <c r="F24" s="376" t="e">
        <f>IF(E24="","",IF('20. 16-17 Exc &amp; Adj'!F20&lt;0,0,'20. 16-17 Exc &amp; Adj'!F20))</f>
        <v>#N/A</v>
      </c>
      <c r="G24" s="249"/>
      <c r="H24" s="217"/>
      <c r="I24" s="375" t="e">
        <f>IF(K$6="Met","",IF(OR(J$4="2022-2023",J$4="2021-2022",J$4="2020-2021",J$4="2019-2020",J$4="2018-2019",J$4="2017-2018",J$4="2016-2017"),"","2016-17 Total"))</f>
        <v>#N/A</v>
      </c>
      <c r="J24" s="376" t="e">
        <f>IF(I24="","",IF('20. 16-17 Exc &amp; Adj'!F20&lt;0,0,'20. 16-17 Exc &amp; Adj'!F20))</f>
        <v>#N/A</v>
      </c>
      <c r="K24" s="249"/>
      <c r="M24" s="375" t="e">
        <f>IF(O$6="Met","",IF(OR(N$4="2022-2023",N$4="2021-2022",N$4="2020-2021",N$4="2019-2020",N$4="2018-2019",N$4="2017-2018",N$4="2016-2017"),"","2016-17 Total"))</f>
        <v>#N/A</v>
      </c>
      <c r="N24" s="376" t="e">
        <f>IF(M24="","",IF('20. 16-17 Exc &amp; Adj'!F20&lt;0,0,'20. 16-17 Exc &amp; Adj'!F20))</f>
        <v>#N/A</v>
      </c>
      <c r="O24" s="249"/>
    </row>
    <row r="25" spans="1:16" x14ac:dyDescent="0.25">
      <c r="A25" s="488" t="s">
        <v>146</v>
      </c>
      <c r="B25" s="489"/>
      <c r="C25" s="249"/>
      <c r="E25" s="488" t="s">
        <v>146</v>
      </c>
      <c r="F25" s="489"/>
      <c r="G25" s="249"/>
      <c r="I25" s="488" t="s">
        <v>146</v>
      </c>
      <c r="J25" s="489"/>
      <c r="K25" s="249"/>
      <c r="L25" s="216"/>
      <c r="M25" s="488" t="s">
        <v>146</v>
      </c>
      <c r="N25" s="489"/>
      <c r="O25" s="249"/>
      <c r="P25" s="216"/>
    </row>
    <row r="26" spans="1:16" x14ac:dyDescent="0.25">
      <c r="A26" s="259" t="s">
        <v>12</v>
      </c>
      <c r="B26" s="260"/>
      <c r="C26" s="261"/>
      <c r="D26" s="262"/>
      <c r="E26" s="259" t="s">
        <v>12</v>
      </c>
      <c r="F26" s="260"/>
      <c r="G26" s="261"/>
      <c r="H26" s="262"/>
      <c r="I26" s="259" t="s">
        <v>12</v>
      </c>
      <c r="J26" s="260"/>
      <c r="K26" s="261"/>
      <c r="L26" s="262"/>
      <c r="M26" s="259" t="s">
        <v>12</v>
      </c>
      <c r="N26" s="260"/>
      <c r="O26" s="261"/>
      <c r="P26" s="262"/>
    </row>
    <row r="27" spans="1:16" x14ac:dyDescent="0.25">
      <c r="A27" s="278" t="s">
        <v>71</v>
      </c>
      <c r="B27" s="252" t="s">
        <v>72</v>
      </c>
      <c r="C27" s="261"/>
      <c r="D27" s="262"/>
      <c r="E27" s="251" t="s">
        <v>71</v>
      </c>
      <c r="F27" s="252" t="s">
        <v>72</v>
      </c>
      <c r="G27" s="261"/>
      <c r="H27" s="262"/>
      <c r="I27" s="251" t="s">
        <v>71</v>
      </c>
      <c r="J27" s="252" t="s">
        <v>72</v>
      </c>
      <c r="K27" s="261"/>
      <c r="L27" s="262"/>
      <c r="M27" s="251" t="s">
        <v>71</v>
      </c>
      <c r="N27" s="252" t="s">
        <v>72</v>
      </c>
      <c r="O27" s="261"/>
      <c r="P27" s="262"/>
    </row>
    <row r="28" spans="1:16" x14ac:dyDescent="0.25">
      <c r="A28" s="387" t="str">
        <f>IF(C$6="Met","","2023-24 Total")</f>
        <v>2023-24 Total</v>
      </c>
      <c r="B28" s="255">
        <f>IF(A28="","",IF(AND($B$1="Eligibility",'16. 23-24 Exc &amp; Adj'!$B$31=""),0,(IF(AND($B$1="Eligibility",'16. 23-24 Exc &amp; Adj'!$B$31&gt;=0),"",IF(AND($B$1="Eligibility",'3. Getting Started'!$B$7="No"),'16. 23-24 Exc &amp; Adj'!$B$25,IF(AND($B$1="Eligibility",OR('3. Getting Started'!$B$7="Yes",'3. Getting Started'!$B$7="")),'16. 23-24 Exc &amp; Adj'!$B$35,IF(AND($B$1="Compliance",'16. 23-24 Exc &amp; Adj'!$I$31=""),0,IF(AND($B$1="Compliance",'16. 23-24 Exc &amp; Adj'!$I$31&gt;=0),"",IF(AND($B$1="Compliance",'3. Getting Started'!$B$7="No"),'16. 23-24 Exc &amp; Adj'!$I$25,IF(AND($B$1="Compliance",OR('3. Getting Started'!$B$7="Yes",'3. Getting Started'!$B$7="")),'16. 23-24 Exc &amp; Adj'!$I$35))))))))))</f>
        <v>0</v>
      </c>
      <c r="C28" s="261"/>
      <c r="D28" s="262"/>
      <c r="E28" s="315" t="str">
        <f>IF(G$6="Met","","2023-24 Total")</f>
        <v>2023-24 Total</v>
      </c>
      <c r="F28" s="255">
        <f>IF(E28="","",IF(AND($B$1="Eligibility",'16. 23-24 Exc &amp; Adj'!$B$31=""),0,(IF(AND($B$1="Eligibility",'16. 23-24 Exc &amp; Adj'!$B$31&gt;=0),"",IF(AND($B$1="Eligibility",'3. Getting Started'!$B$7="No"),'16. 23-24 Exc &amp; Adj'!$C$25,IF(AND($B$1="Eligibility",OR('3. Getting Started'!$B$7="Yes",'3. Getting Started'!$B$7="")),'16. 23-24 Exc &amp; Adj'!$C$35,IF(AND($B$1="Compliance",'16. 23-24 Exc &amp; Adj'!$I$31=""),0,IF(AND($B$1="Compliance",'16. 23-24 Exc &amp; Adj'!$I$31&gt;=0),"",IF(AND($B$1="Compliance",'3. Getting Started'!$B$7="No"),'16. 23-24 Exc &amp; Adj'!$J$25,IF(AND($B$1="Compliance",OR('3. Getting Started'!$B$7="Yes",'3. Getting Started'!$B$7="")),'16. 23-24 Exc &amp; Adj'!$J$35))))))))))</f>
        <v>0</v>
      </c>
      <c r="G28" s="261"/>
      <c r="H28" s="262"/>
      <c r="I28" s="315" t="str">
        <f>IF(K$6="Met","","2023-24 Total")</f>
        <v>2023-24 Total</v>
      </c>
      <c r="J28" s="255">
        <f>IF(I28="","",IF(AND($B$1="Eligibility",'16. 23-24 Exc &amp; Adj'!$B$31=""),0,(IF(AND($B$1="Eligibility",'16. 23-24 Exc &amp; Adj'!$B$31&gt;=0),"",IF(AND($B$1="Eligibility",'3. Getting Started'!$B$7="No"),'16. 23-24 Exc &amp; Adj'!$D$25,IF(AND($B$1="Eligibility",OR('3. Getting Started'!$B$7="Yes",'3. Getting Started'!$B$7="")),'16. 23-24 Exc &amp; Adj'!$B$35,IF(AND($B$1="Compliance",'16. 23-24 Exc &amp; Adj'!$I$31=""),0,IF(AND($B$1="Compliance",'16. 23-24 Exc &amp; Adj'!$I$31&gt;=0),"",IF(AND($B$1="Compliance",'3. Getting Started'!$B$7="No"),'16. 23-24 Exc &amp; Adj'!$K$25,IF(AND($B$1="Compliance",OR('3. Getting Started'!$B$7="Yes",'3. Getting Started'!$B$7="")),'16. 23-24 Exc &amp; Adj'!$I$35))))))))))</f>
        <v>0</v>
      </c>
      <c r="K28" s="261"/>
      <c r="L28" s="262"/>
      <c r="M28" s="315" t="str">
        <f>IF(O$6="Met","","2023-24 Total")</f>
        <v>2023-24 Total</v>
      </c>
      <c r="N28" s="255">
        <f>IF(M28="","",IF(AND($B$1="Eligibility",'16. 23-24 Exc &amp; Adj'!$B$31=""),0,(IF(AND($B$1="Eligibility",'16. 23-24 Exc &amp; Adj'!$B$31&gt;=0),"",IF(AND($B$1="Eligibility",'3. Getting Started'!$B$7="No"),'16. 23-24 Exc &amp; Adj'!$E$25,IF(AND($B$1="Eligibility",OR('3. Getting Started'!$B$7="Yes",'3. Getting Started'!$B$7="")),'16. 23-24 Exc &amp; Adj'!$C$35,IF(AND($B$1="Compliance",'16. 23-24 Exc &amp; Adj'!$I$31=""),0,IF(AND($B$1="Compliance",'16. 23-24 Exc &amp; Adj'!$I$31&gt;=0),"",IF(AND($B$1="Compliance",'3. Getting Started'!$B$7="No"),'16. 23-24 Exc &amp; Adj'!$L$25,IF(AND($B$1="Compliance",OR('3. Getting Started'!$B$7="Yes",'3. Getting Started'!$B$7="")),'16. 23-24 Exc &amp; Adj'!$J$35))))))))))</f>
        <v>0</v>
      </c>
      <c r="O28" s="261"/>
      <c r="P28" s="262"/>
    </row>
    <row r="29" spans="1:16" x14ac:dyDescent="0.25">
      <c r="A29" s="378" t="e">
        <f>IF(C$6="Met","",IF(B$4="2022-2023","","2022-23 Total"))</f>
        <v>#N/A</v>
      </c>
      <c r="B29" s="255" t="e">
        <f>IF(A29="","",IF(AND($B$1="Eligibility",'13. 22-23 Exc &amp; Adj'!$B$31=""),0,(IF(AND($B$1="Eligibility",'13. 22-23 Exc &amp; Adj'!$B$31&gt;=0),"",IF(AND($B$1="Eligibility",'3. Getting Started'!$B$7="No"),'13. 22-23 Exc &amp; Adj'!$B$25,IF(AND($B$1="Eligibility",OR('3. Getting Started'!$B$7="Yes",'3. Getting Started'!$B$7="")),'13. 22-23 Exc &amp; Adj'!$B$35,IF(AND($B$1="Compliance",'13. 22-23 Exc &amp; Adj'!$I$31=""),0,IF(AND($B$1="Compliance",'13. 22-23 Exc &amp; Adj'!$I$31&gt;=0),"",IF(AND($B$1="Compliance",'3. Getting Started'!$B$7="No"),'13. 22-23 Exc &amp; Adj'!$I$25,IF(AND($B$1="Compliance",OR('3. Getting Started'!$B$7="Yes",'3. Getting Started'!$B$7="")),'13. 22-23 Exc &amp; Adj'!$I$35))))))))))</f>
        <v>#N/A</v>
      </c>
      <c r="C29" s="261"/>
      <c r="D29" s="308"/>
      <c r="E29" s="254" t="e">
        <f>IF(G$6="Met","",IF(F$4="2022-2023","","2022-23 Total"))</f>
        <v>#N/A</v>
      </c>
      <c r="F29" s="255" t="e">
        <f>IF(E29="","",IF(AND($B$1="Eligibility",'13. 22-23 Exc &amp; Adj'!$B$31=""),0,(IF(AND($B$1="Eligibility",'13. 22-23 Exc &amp; Adj'!$B$31&gt;=0),"",IF(AND($B$1="Eligibility",'3. Getting Started'!$B$7="No"),'13. 22-23 Exc &amp; Adj'!$C$25,IF(AND($B$1="Eligibility",OR('3. Getting Started'!$B$7="Yes",'3. Getting Started'!$B$7="")),'13. 22-23 Exc &amp; Adj'!$C$35,IF(AND($B$1="Compliance",'13. 22-23 Exc &amp; Adj'!$I$31=""),0,IF(AND($B$1="Compliance",'13. 22-23 Exc &amp; Adj'!$I$31&gt;=0),"",IF(AND($B$1="Compliance",'3. Getting Started'!$B$7="No"),'13. 22-23 Exc &amp; Adj'!$J$25,IF(AND($B$1="Compliance",OR('3. Getting Started'!$B$7="Yes",'3. Getting Started'!$B$7="")),'13. 22-23 Exc &amp; Adj'!$J$35))))))))))</f>
        <v>#N/A</v>
      </c>
      <c r="G29" s="261"/>
      <c r="H29" s="217"/>
      <c r="I29" s="254" t="e">
        <f>IF(K$6="Met","",IF(J$4="2022-2023","","2022-23 Total"))</f>
        <v>#N/A</v>
      </c>
      <c r="J29" s="255" t="e">
        <f>IF(I29="","",IF(AND($B$1="Eligibility",'13. 22-23 Exc &amp; Adj'!$B$31=""),0,(IF(AND($B$1="Eligibility",'13. 22-23 Exc &amp; Adj'!$B$31&gt;=0),"",IF(AND($B$1="Eligibility",'3. Getting Started'!$B$7="No"),'13. 22-23 Exc &amp; Adj'!$D$25,IF(AND($B$1="Eligibility",OR('3. Getting Started'!$B$7="Yes",'3. Getting Started'!$B$7="")),'13. 22-23 Exc &amp; Adj'!$B$35,IF(AND($B$1="Compliance",'13. 22-23 Exc &amp; Adj'!$I$31=""),0,IF(AND($B$1="Compliance",'13. 22-23 Exc &amp; Adj'!$I$31&gt;=0),"",IF(AND($B$1="Compliance",'3. Getting Started'!$B$7="No"),'13. 22-23 Exc &amp; Adj'!$K$25,IF(AND($B$1="Compliance",OR('3. Getting Started'!$B$7="Yes",'3. Getting Started'!$B$7="")),'13. 22-23 Exc &amp; Adj'!$I$35))))))))))</f>
        <v>#N/A</v>
      </c>
      <c r="K29" s="261"/>
      <c r="M29" s="254" t="e">
        <f>IF(O$6="Met","",IF(N$4="2022-2023","","2022-23 Total"))</f>
        <v>#N/A</v>
      </c>
      <c r="N29" s="255" t="e">
        <f>IF(M29="","",IF(AND($B$1="Eligibility",'13. 22-23 Exc &amp; Adj'!$B$31=""),0,(IF(AND($B$1="Eligibility",'13. 22-23 Exc &amp; Adj'!$B$31&gt;=0),"",IF(AND($B$1="Eligibility",'3. Getting Started'!$B$7="No"),'13. 22-23 Exc &amp; Adj'!$E$25,IF(AND($B$1="Eligibility",OR('3. Getting Started'!$B$7="Yes",'3. Getting Started'!$B$7="")),'13. 22-23 Exc &amp; Adj'!$C$35,IF(AND($B$1="Compliance",'13. 22-23 Exc &amp; Adj'!$I$31=""),0,IF(AND($B$1="Compliance",'13. 22-23 Exc &amp; Adj'!$I$31&gt;=0),"",IF(AND($B$1="Compliance",'3. Getting Started'!$B$7="No"),'13. 22-23 Exc &amp; Adj'!$L$25,IF(AND($B$1="Compliance",OR('3. Getting Started'!$B$7="Yes",'3. Getting Started'!$B$7="")),'13. 22-23 Exc &amp; Adj'!$J$35))))))))))</f>
        <v>#N/A</v>
      </c>
      <c r="O29" s="261"/>
    </row>
    <row r="30" spans="1:16" x14ac:dyDescent="0.25">
      <c r="A30" s="378" t="e">
        <f>IF(C$6="Met","",IF(OR(B$4="2022-2023",B$4="2021-2022"),"","2021-22 Total"))</f>
        <v>#N/A</v>
      </c>
      <c r="B30" s="255" t="e">
        <f>IF(A30="","",IF('10. 21-22 Exc &amp; Adj'!$I$31="",0,IF('10. 21-22 Exc &amp; Adj'!$I$31&gt;=0,"",IF('3. Getting Started'!$B$7="No",'10. 21-22 Exc &amp; Adj'!$I$25,IF(OR('3. Getting Started'!$B$7="Yes",'3. Getting Started'!$B$7=""),'10. 21-22 Exc &amp; Adj'!$I$35)))))</f>
        <v>#N/A</v>
      </c>
      <c r="C30" s="261"/>
      <c r="D30" s="217"/>
      <c r="E30" s="254" t="e">
        <f>IF(G$6="Met","",IF(OR(F$4="2022-2023",F$4="2021-2022"),"","2021-22 Total"))</f>
        <v>#N/A</v>
      </c>
      <c r="F30" s="255" t="e">
        <f>IF(E30="","",IF('10. 21-22 Exc &amp; Adj'!$I$31="",0,IF('10. 21-22 Exc &amp; Adj'!$I$31&gt;=0,"",IF('3. Getting Started'!$B$7="No",'10. 21-22 Exc &amp; Adj'!$J$25,IF(OR('3. Getting Started'!$B$7="Yes",'3. Getting Started'!$B$7=""),'10. 21-22 Exc &amp; Adj'!$J$35)))))</f>
        <v>#N/A</v>
      </c>
      <c r="G30" s="261"/>
      <c r="H30" s="217"/>
      <c r="I30" s="254" t="e">
        <f>IF(K$6="Met","",IF(OR(J$4="2022-2023",J$4="2021-2022"),"","2021-22 Total"))</f>
        <v>#N/A</v>
      </c>
      <c r="J30" s="255" t="e">
        <f>IF(I30="","",IF('10. 21-22 Exc &amp; Adj'!$I$31="",0,IF('10. 21-22 Exc &amp; Adj'!$I$31&gt;=0,"",IF('3. Getting Started'!$B$7="No",'10. 21-22 Exc &amp; Adj'!$K$25,IF(OR('3. Getting Started'!$B$7="Yes",'3. Getting Started'!$B$7=""),'10. 21-22 Exc &amp; Adj'!$I$35)))))</f>
        <v>#N/A</v>
      </c>
      <c r="K30" s="261"/>
      <c r="M30" s="254" t="e">
        <f>IF(O$6="Met","",IF(OR(N$4="2022-2023",N$4="2021-2022"),"","2021-22 Total"))</f>
        <v>#N/A</v>
      </c>
      <c r="N30" s="255" t="e">
        <f>IF(M30="","",IF('10. 21-22 Exc &amp; Adj'!$I$31="",0,IF('10. 21-22 Exc &amp; Adj'!$I$31&gt;=0,"",IF('3. Getting Started'!$B$7="No",'10. 21-22 Exc &amp; Adj'!$L$25,IF(OR('3. Getting Started'!$B$7="Yes",'3. Getting Started'!$B$7=""),'10. 21-22 Exc &amp; Adj'!$J$35)))))</f>
        <v>#N/A</v>
      </c>
      <c r="O30" s="261"/>
    </row>
    <row r="31" spans="1:16" x14ac:dyDescent="0.25">
      <c r="A31" s="378" t="e">
        <f>IF(C$6="Met","",IF(OR(B$4="2022-2023",B$4="2021-2022",B$4="2020-2021"),"","2020-21 Total"))</f>
        <v>#N/A</v>
      </c>
      <c r="B31" s="255" t="e">
        <f>IF(A31="","",IF('7. 20-21 Exc &amp; Adj'!$I$31="",0,IF('7. 20-21 Exc &amp; Adj'!$I$31&gt;=0,"",IF('3. Getting Started'!$B$7="No",'7. 20-21 Exc &amp; Adj'!$I$25,IF(OR('3. Getting Started'!$B$7="Yes",'3. Getting Started'!$B$7=""),'7. 20-21 Exc &amp; Adj'!$I$35)))))</f>
        <v>#N/A</v>
      </c>
      <c r="C31" s="261"/>
      <c r="D31" s="217"/>
      <c r="E31" s="254" t="e">
        <f>IF(G$6="Met","",IF(OR(F$4="2022-2023",F$4="2021-2022",F$4="2020-2021"),"","2020-21 Total"))</f>
        <v>#N/A</v>
      </c>
      <c r="F31" s="255" t="e">
        <f>IF(E31="","",IF('7. 20-21 Exc &amp; Adj'!$I$31="",0,IF('7. 20-21 Exc &amp; Adj'!$I$31&gt;=0,"",IF('3. Getting Started'!$B$7="No",'7. 20-21 Exc &amp; Adj'!$J$25,IF(OR('3. Getting Started'!$B$7="Yes",'3. Getting Started'!$B$7=""),'7. 20-21 Exc &amp; Adj'!$J$35)))))</f>
        <v>#N/A</v>
      </c>
      <c r="G31" s="261"/>
      <c r="H31" s="217"/>
      <c r="I31" s="254" t="e">
        <f>IF(K$6="Met","",IF(OR(J$4="2022-2023",J$4="2021-2022",J$4="2020-2021"),"","2020-21 Total"))</f>
        <v>#N/A</v>
      </c>
      <c r="J31" s="255" t="e">
        <f>IF(I31="","",IF('7. 20-21 Exc &amp; Adj'!$I$31="",0,IF('7. 20-21 Exc &amp; Adj'!$I$31&gt;=0,"",IF('3. Getting Started'!$B$7="No",'7. 20-21 Exc &amp; Adj'!$K$25,IF(OR('3. Getting Started'!$B$7="Yes",'3. Getting Started'!$B$7=""),'7. 20-21 Exc &amp; Adj'!$I$35)))))</f>
        <v>#N/A</v>
      </c>
      <c r="K31" s="261"/>
      <c r="M31" s="254" t="e">
        <f>IF(O$6="Met","",IF(OR(N$4="2022-2023",N$4="2021-2022",N$4="2020-2021"),"","2020-21 Total"))</f>
        <v>#N/A</v>
      </c>
      <c r="N31" s="255" t="e">
        <f>IF(M31="","",IF('7. 20-21 Exc &amp; Adj'!$I$31="",0,IF('7. 20-21 Exc &amp; Adj'!$I$31&gt;=0,"",IF('3. Getting Started'!$B$7="No",'7. 20-21 Exc &amp; Adj'!$L$25,IF(OR('3. Getting Started'!$B$7="Yes",'3. Getting Started'!$B$7=""),'7. 20-21 Exc &amp; Adj'!$J$35)))))</f>
        <v>#N/A</v>
      </c>
      <c r="O31" s="261"/>
    </row>
    <row r="32" spans="1:16" x14ac:dyDescent="0.25">
      <c r="A32" s="378" t="e">
        <f>IF(C$6="Met","",IF(OR(B$4="2022-2023",B$4="2021-2022",B$4="2020-2021",B$4="2019-2020"),"","2019-20 Total"))</f>
        <v>#N/A</v>
      </c>
      <c r="B32" s="255" t="e">
        <f>IF(A32="","",IF('23. 19-20 Exc &amp; Adj'!$B$30="",0,(IF('23. 19-20 Exc &amp; Adj'!$B$30&gt;=0,"",IF('3. Getting Started'!$B$7="No",'23. 19-20 Exc &amp; Adj'!B$24,'23. 19-20 Exc &amp; Adj'!B$34)))))</f>
        <v>#N/A</v>
      </c>
      <c r="C32" s="261"/>
      <c r="D32" s="262"/>
      <c r="E32" s="254" t="e">
        <f>IF(G$6="Met","",IF(OR(F$4="2022-2023",F$4="2021-2022",F$4="2020-2021",F$4="2019-2020"),"","2019-20 Total"))</f>
        <v>#N/A</v>
      </c>
      <c r="F32" s="255" t="e">
        <f>IF(E32="","",IF('23. 19-20 Exc &amp; Adj'!$B$30="",0,IF('23. 19-20 Exc &amp; Adj'!B30&gt;=0,"",IF('3. Getting Started'!B7="No",'23. 19-20 Exc &amp; Adj'!C24,'23. 19-20 Exc &amp; Adj'!C34))))</f>
        <v>#N/A</v>
      </c>
      <c r="G32" s="261"/>
      <c r="H32" s="262"/>
      <c r="I32" s="254" t="e">
        <f>IF(K$6="Met","",IF(OR(J$4="2022-2023",J$4="2021-2022",J$4="2020-2021",J$4="2019-2020"),"","2019-20 Total"))</f>
        <v>#N/A</v>
      </c>
      <c r="J32" s="255" t="e">
        <f>IF(I32="","",IF('23. 19-20 Exc &amp; Adj'!$B$30="",0,IF('23. 19-20 Exc &amp; Adj'!B30&gt;=0,"",IF('3. Getting Started'!B7="No",'23. 19-20 Exc &amp; Adj'!D24,'23. 19-20 Exc &amp; Adj'!B34))))</f>
        <v>#N/A</v>
      </c>
      <c r="K32" s="261"/>
      <c r="L32" s="262"/>
      <c r="M32" s="254" t="e">
        <f>IF(O$6="Met","",IF(OR(N$4="2022-2023",N$4="2021-2022",N$4="2020-2021",N$4="2019-2020"),"","2019-20 Total"))</f>
        <v>#N/A</v>
      </c>
      <c r="N32" s="255" t="e">
        <f>IF(M32="","",IF('23. 19-20 Exc &amp; Adj'!$B$30="",0,IF('23. 19-20 Exc &amp; Adj'!B30&gt;=0,"",IF('3. Getting Started'!B7="No",'23. 19-20 Exc &amp; Adj'!E24,'23. 19-20 Exc &amp; Adj'!C34))))</f>
        <v>#N/A</v>
      </c>
      <c r="O32" s="261"/>
      <c r="P32" s="262"/>
    </row>
    <row r="33" spans="1:16" x14ac:dyDescent="0.25">
      <c r="A33" s="285" t="e">
        <f>IF(C$6="Met","",IF(OR(B$4="2022-2023",B$4="2021-2022",B$4="2020-2021",B$4="2019-2020",B$4="2018-2019"),"","2018-19 Total"))</f>
        <v>#N/A</v>
      </c>
      <c r="B33" s="255" t="e">
        <f>IF(A33="","",IF('22. 18-19 Exc &amp; Adj'!$B$30="",0,IF('22. 18-19 Exc &amp; Adj'!$B$30&gt;="",0,IF('3. Getting Started'!$B$7="No",'22. 18-19 Exc &amp; Adj'!$B$24,'22. 18-19 Exc &amp; Adj'!$B$34))))</f>
        <v>#N/A</v>
      </c>
      <c r="C33" s="261"/>
      <c r="D33" s="262"/>
      <c r="E33" s="256" t="e">
        <f>IF(G$6="Met","",IF(OR(F$4="2022-2023",F$4="2021-2022",F$4="2020-2021",F$4="2019-2020",F$4="2018-2019"),"","2018-19 Total"))</f>
        <v>#N/A</v>
      </c>
      <c r="F33" s="255" t="e">
        <f>IF(E33="","",IF('22. 18-19 Exc &amp; Adj'!$B$30="",0,IF('22. 18-19 Exc &amp; Adj'!B30&gt;=0,"",IF('3. Getting Started'!B7="No",'22. 18-19 Exc &amp; Adj'!C24,'22. 18-19 Exc &amp; Adj'!C34))))</f>
        <v>#N/A</v>
      </c>
      <c r="G33" s="261"/>
      <c r="H33" s="262"/>
      <c r="I33" s="256" t="e">
        <f>IF(K$6="Met","",IF(OR(J$4="2022-2023",J$4="2021-2022",J$4="2020-2021",J$4="2019-2020",J$4="2018-2019"),"","2018-19 Total"))</f>
        <v>#N/A</v>
      </c>
      <c r="J33" s="255" t="e">
        <f>IF(I33="","",IF('22. 18-19 Exc &amp; Adj'!$B$30="",0,IF('22. 18-19 Exc &amp; Adj'!B30&gt;=0,"",IF('3. Getting Started'!B7="No",'22. 18-19 Exc &amp; Adj'!D24,'22. 18-19 Exc &amp; Adj'!B34))))</f>
        <v>#N/A</v>
      </c>
      <c r="K33" s="261"/>
      <c r="L33" s="262"/>
      <c r="M33" s="256" t="e">
        <f>IF(O$6="Met","",IF(OR(N$4="2022-2023",N$4="2021-2022",N$4="2020-2021",N$4="2019-2020",N$4="2018-2019"),"","2018-19 Total"))</f>
        <v>#N/A</v>
      </c>
      <c r="N33" s="255" t="e">
        <f>IF(M33="","",IF('22. 18-19 Exc &amp; Adj'!$B$30="",0,IF('22. 18-19 Exc &amp; Adj'!B30&gt;=0,"",IF('3. Getting Started'!B7="No",'22. 18-19 Exc &amp; Adj'!E24,'22. 18-19 Exc &amp; Adj'!C34))))</f>
        <v>#N/A</v>
      </c>
      <c r="O33" s="261"/>
      <c r="P33" s="262"/>
    </row>
    <row r="34" spans="1:16" x14ac:dyDescent="0.25">
      <c r="A34" s="379" t="e">
        <f>IF(C$6="Met","",IF(OR(B$4="2022-2023",B$4="2021-2022",B$4="2020-2021",B$4="2019-2020",B$4="2018-2019",B$4="2017-2018"),"","2017-18 Total"))</f>
        <v>#N/A</v>
      </c>
      <c r="B34" s="258" t="e">
        <f>IF(A34="","",IF('21. 17-18 Exc &amp; Adj'!$B$30="",0,IF('21. 17-18 Exc &amp; Adj'!B30&gt;=0,"",IF('3. Getting Started'!B7="No",'21. 17-18 Exc &amp; Adj'!B24,'21. 17-18 Exc &amp; Adj'!B34))))</f>
        <v>#N/A</v>
      </c>
      <c r="C34" s="261"/>
      <c r="D34" s="262"/>
      <c r="E34" s="257" t="e">
        <f>IF(G$6="Met","",IF(OR(F$4="2022-2023",F$4="2021-2022",F$4="2020-2021",F$4="2019-2020",F$4="2018-2019",F$4="2017-2018"),"","2017-18 Total"))</f>
        <v>#N/A</v>
      </c>
      <c r="F34" s="258" t="e">
        <f>IF(E34="","",IF('21. 17-18 Exc &amp; Adj'!$B$30="",0,IF('21. 17-18 Exc &amp; Adj'!B30&gt;=0,"",IF('3. Getting Started'!B7="No",'21. 17-18 Exc &amp; Adj'!C24,'21. 17-18 Exc &amp; Adj'!C34))))</f>
        <v>#N/A</v>
      </c>
      <c r="G34" s="261"/>
      <c r="H34" s="262"/>
      <c r="I34" s="257" t="e">
        <f>IF(K$6="Met","",IF(OR(J$4="2022-2023",J$4="2021-2022",J$4="2020-2021",J$4="2019-2020",J$4="2018-2019",J$4="2017-2018"),"","2017-18 Total"))</f>
        <v>#N/A</v>
      </c>
      <c r="J34" s="258" t="e">
        <f>IF(I34="","",IF('21. 17-18 Exc &amp; Adj'!$B$30="",0,IF('21. 17-18 Exc &amp; Adj'!B30&gt;=0,"",IF('3. Getting Started'!B7="No",'21. 17-18 Exc &amp; Adj'!D24,'21. 17-18 Exc &amp; Adj'!B34))))</f>
        <v>#N/A</v>
      </c>
      <c r="K34" s="261"/>
      <c r="L34" s="262"/>
      <c r="M34" s="257" t="e">
        <f>IF(O$6="Met","",IF(OR(N$4="2022-2023",N$4="2021-2022",N$4="2020-2021",N$4="2019-2020",N$4="2018-2019",N$4="2017-2018"),"","2017-18 Total"))</f>
        <v>#N/A</v>
      </c>
      <c r="N34" s="258" t="e">
        <f>IF(M34="","",IF('21. 17-18 Exc &amp; Adj'!$B$30="",0,IF('21. 17-18 Exc &amp; Adj'!B30&gt;=0,"",IF('3. Getting Started'!B7="No",'21. 17-18 Exc &amp; Adj'!E24,'21. 17-18 Exc &amp; Adj'!C34))))</f>
        <v>#N/A</v>
      </c>
      <c r="O34" s="261"/>
      <c r="P34" s="262"/>
    </row>
    <row r="35" spans="1:16" x14ac:dyDescent="0.25">
      <c r="A35" s="388" t="e">
        <f>IF(C$6="Met","",IF(OR(B$4="2022-2023",B$4="2021-2022",B$4="2020-2021",B$4="2019-2020",B$4="2018-2019",B$4="2017-2018",B$4="2016-2017"),"","2016-17 Total"))</f>
        <v>#N/A</v>
      </c>
      <c r="B35" s="389" t="e">
        <f>IF(A35="","",IF('20. 16-17 Exc &amp; Adj'!$B$30="",0,IF('20. 16-17 Exc &amp; Adj'!B30&gt;=0,"",IF('3. Getting Started'!B7="No",'20. 16-17 Exc &amp; Adj'!B24,'20. 16-17 Exc &amp; Adj'!B34))))</f>
        <v>#N/A</v>
      </c>
      <c r="C35" s="261"/>
      <c r="D35" s="253"/>
      <c r="E35" s="375" t="e">
        <f>IF(G$6="Met","",IF(OR(F$4="2022-2023",F$4="2021-2022",F$4="2020-2021",F$4="2019-2020",F$4="2018-2019",F$4="2017-2018",F$4="2016-2017"),"","2016-17 Total"))</f>
        <v>#N/A</v>
      </c>
      <c r="F35" s="376" t="e">
        <f>IF(E35="","",IF('20. 16-17 Exc &amp; Adj'!$B$30="",0,IF('20. 16-17 Exc &amp; Adj'!B30&gt;=0,"",IF('3. Getting Started'!B7="No",'20. 16-17 Exc &amp; Adj'!C24,'20. 16-17 Exc &amp; Adj'!C34))))</f>
        <v>#N/A</v>
      </c>
      <c r="G35" s="261"/>
      <c r="H35" s="253"/>
      <c r="I35" s="375" t="e">
        <f>IF(K$6="Met","",IF(OR(J$4="2022-2023",J$4="2021-2022",J$4="2020-2021",J$4="2019-2020",J$4="2018-2019",J$4="2017-2018",J$4="2016-2017"),"","2016-17 Total"))</f>
        <v>#N/A</v>
      </c>
      <c r="J35" s="376" t="e">
        <f>IF(I35="","",IF('20. 16-17 Exc &amp; Adj'!$B$30="",0,IF('20. 16-17 Exc &amp; Adj'!B30&gt;=0,"",IF('3. Getting Started'!B7="No",'20. 16-17 Exc &amp; Adj'!D24,'20. 16-17 Exc &amp; Adj'!B34))))</f>
        <v>#N/A</v>
      </c>
      <c r="K35" s="261"/>
      <c r="L35" s="253"/>
      <c r="M35" s="375" t="e">
        <f>IF(O$6="Met","",IF(OR(N$4="2022-2023",N$4="2021-2022",N$4="2020-2021",N$4="2019-2020",N$4="2018-2019",N$4="2017-2018",N$4="2016-2017"),"","2016-17 Total"))</f>
        <v>#N/A</v>
      </c>
      <c r="N35" s="376" t="e">
        <f>IF(M35="","",IF('20. 16-17 Exc &amp; Adj'!$B$30="",0,IF('20. 16-17 Exc &amp; Adj'!B30&gt;=0,"",IF('3. Getting Started'!B7="No",'20. 16-17 Exc &amp; Adj'!E24,'20. 16-17 Exc &amp; Adj'!C34))))</f>
        <v>#N/A</v>
      </c>
      <c r="O35" s="261"/>
      <c r="P35" s="253"/>
    </row>
    <row r="36" spans="1:16" x14ac:dyDescent="0.25">
      <c r="A36" s="496" t="s">
        <v>146</v>
      </c>
      <c r="B36" s="497"/>
      <c r="C36" s="261"/>
      <c r="D36" s="253"/>
      <c r="E36" s="488" t="s">
        <v>146</v>
      </c>
      <c r="F36" s="489"/>
      <c r="G36" s="261"/>
      <c r="H36" s="253"/>
      <c r="I36" s="488" t="s">
        <v>146</v>
      </c>
      <c r="J36" s="489"/>
      <c r="K36" s="261"/>
      <c r="L36" s="253"/>
      <c r="M36" s="488" t="s">
        <v>146</v>
      </c>
      <c r="N36" s="489"/>
      <c r="O36" s="261"/>
      <c r="P36" s="253"/>
    </row>
    <row r="37" spans="1:16" x14ac:dyDescent="0.25">
      <c r="A37" s="247" t="s">
        <v>36</v>
      </c>
      <c r="B37" s="260"/>
      <c r="C37" s="261"/>
      <c r="D37" s="253"/>
      <c r="E37" s="247" t="s">
        <v>36</v>
      </c>
      <c r="F37" s="260"/>
      <c r="G37" s="261"/>
      <c r="H37" s="253"/>
      <c r="I37" s="247" t="s">
        <v>36</v>
      </c>
      <c r="J37" s="260"/>
      <c r="K37" s="261"/>
      <c r="L37" s="253"/>
      <c r="M37" s="247" t="s">
        <v>36</v>
      </c>
      <c r="N37" s="260"/>
      <c r="O37" s="261"/>
      <c r="P37" s="253"/>
    </row>
    <row r="38" spans="1:16" x14ac:dyDescent="0.25">
      <c r="A38" s="247" t="s">
        <v>40</v>
      </c>
      <c r="B38" s="260"/>
      <c r="C38" s="261"/>
      <c r="D38" s="253"/>
      <c r="E38" s="247" t="s">
        <v>40</v>
      </c>
      <c r="F38" s="260"/>
      <c r="G38" s="261"/>
      <c r="H38" s="253"/>
      <c r="I38" s="247" t="s">
        <v>40</v>
      </c>
      <c r="J38" s="260"/>
      <c r="K38" s="261"/>
      <c r="L38" s="253"/>
      <c r="M38" s="247" t="s">
        <v>40</v>
      </c>
      <c r="N38" s="260"/>
      <c r="O38" s="261"/>
      <c r="P38" s="253"/>
    </row>
    <row r="39" spans="1:16" x14ac:dyDescent="0.25">
      <c r="A39" s="247" t="s">
        <v>37</v>
      </c>
      <c r="B39" s="260"/>
      <c r="C39" s="261"/>
      <c r="D39" s="253"/>
      <c r="E39" s="247" t="s">
        <v>37</v>
      </c>
      <c r="F39" s="260"/>
      <c r="G39" s="261"/>
      <c r="H39" s="253"/>
      <c r="I39" s="247" t="s">
        <v>37</v>
      </c>
      <c r="J39" s="260"/>
      <c r="K39" s="261"/>
      <c r="L39" s="253"/>
      <c r="M39" s="247" t="s">
        <v>37</v>
      </c>
      <c r="N39" s="260"/>
      <c r="O39" s="261"/>
      <c r="P39" s="253"/>
    </row>
    <row r="40" spans="1:16" x14ac:dyDescent="0.25">
      <c r="A40" s="247" t="s">
        <v>39</v>
      </c>
      <c r="B40" s="260"/>
      <c r="C40" s="261"/>
      <c r="D40" s="253"/>
      <c r="E40" s="247" t="s">
        <v>39</v>
      </c>
      <c r="F40" s="260"/>
      <c r="G40" s="261"/>
      <c r="H40" s="253"/>
      <c r="I40" s="247" t="s">
        <v>39</v>
      </c>
      <c r="J40" s="260"/>
      <c r="K40" s="261"/>
      <c r="L40" s="253"/>
      <c r="M40" s="247" t="s">
        <v>39</v>
      </c>
      <c r="N40" s="260"/>
      <c r="O40" s="261"/>
      <c r="P40" s="253"/>
    </row>
    <row r="41" spans="1:16" x14ac:dyDescent="0.25">
      <c r="A41" s="247" t="s">
        <v>38</v>
      </c>
      <c r="B41" s="260"/>
      <c r="C41" s="261"/>
      <c r="D41" s="253"/>
      <c r="E41" s="247" t="s">
        <v>38</v>
      </c>
      <c r="F41" s="260"/>
      <c r="G41" s="261"/>
      <c r="H41" s="253"/>
      <c r="I41" s="247" t="s">
        <v>38</v>
      </c>
      <c r="J41" s="260"/>
      <c r="K41" s="261"/>
      <c r="L41" s="253"/>
      <c r="M41" s="247" t="s">
        <v>38</v>
      </c>
      <c r="N41" s="260"/>
      <c r="O41" s="261"/>
      <c r="P41" s="253"/>
    </row>
    <row r="42" spans="1:16" x14ac:dyDescent="0.25">
      <c r="A42" s="278" t="s">
        <v>71</v>
      </c>
      <c r="B42" s="263" t="s">
        <v>72</v>
      </c>
      <c r="C42" s="261"/>
      <c r="D42" s="253"/>
      <c r="E42" s="251" t="s">
        <v>71</v>
      </c>
      <c r="F42" s="263" t="s">
        <v>72</v>
      </c>
      <c r="G42" s="261"/>
      <c r="H42" s="253"/>
      <c r="I42" s="251" t="s">
        <v>71</v>
      </c>
      <c r="J42" s="263" t="s">
        <v>72</v>
      </c>
      <c r="K42" s="261"/>
      <c r="L42" s="253"/>
      <c r="M42" s="251" t="s">
        <v>71</v>
      </c>
      <c r="N42" s="263" t="s">
        <v>72</v>
      </c>
      <c r="O42" s="261"/>
      <c r="P42" s="253"/>
    </row>
    <row r="43" spans="1:16" x14ac:dyDescent="0.25">
      <c r="A43" s="280" t="str">
        <f>IF(C$6="Met","","2023-24 Total")</f>
        <v>2023-24 Total</v>
      </c>
      <c r="B43" s="265">
        <f>IF(A43="","",IF($B$1="Eligibility",'16. 23-24 Exc &amp; Adj'!$C$46,IF($B$1="Compliance",'16. 23-24 Exc &amp; Adj'!$J$46)))</f>
        <v>0</v>
      </c>
      <c r="C43" s="261"/>
      <c r="D43" s="253"/>
      <c r="E43" s="264" t="str">
        <f>IF(G$6="Met","","2023-24 Total")</f>
        <v>2023-24 Total</v>
      </c>
      <c r="F43" s="265">
        <f>IF(E43="","",IF($B$1="Eligibility",'16. 23-24 Exc &amp; Adj'!$C$46,IF($B$1="Compliance",'16. 23-24 Exc &amp; Adj'!$J$46)))</f>
        <v>0</v>
      </c>
      <c r="G43" s="261"/>
      <c r="H43" s="253"/>
      <c r="I43" s="264" t="str">
        <f>IF(K$6="Met","","2023-24 Total")</f>
        <v>2023-24 Total</v>
      </c>
      <c r="J43" s="265">
        <f>IF(I43="","",IF($B$1="Eligibility",'16. 23-24 Exc &amp; Adj'!$C$46,IF($B$1="Compliance",'16. 23-24 Exc &amp; Adj'!$J$46)))</f>
        <v>0</v>
      </c>
      <c r="K43" s="261"/>
      <c r="L43" s="253"/>
      <c r="M43" s="264" t="str">
        <f>IF(O$6="Met","","2023-24 Total")</f>
        <v>2023-24 Total</v>
      </c>
      <c r="N43" s="265">
        <f>IF(M43="","",IF($B$1="Eligibility",'16. 23-24 Exc &amp; Adj'!$C$46,IF($B$1="Compliance",'16. 23-24 Exc &amp; Adj'!$J$46)))</f>
        <v>0</v>
      </c>
      <c r="O43" s="261"/>
      <c r="P43" s="253"/>
    </row>
    <row r="44" spans="1:16" x14ac:dyDescent="0.25">
      <c r="A44" s="378" t="e">
        <f>IF(C$6="Met","",IF(B$4="2022-2023","","2022-23 Total"))</f>
        <v>#N/A</v>
      </c>
      <c r="B44" s="265" t="e">
        <f>IF(A44="","",IF($B$1="Eligibility",'13. 22-23 Exc &amp; Adj'!$C$46,IF($B$1="Compliance",'13. 22-23 Exc &amp; Adj'!$J$46)))</f>
        <v>#N/A</v>
      </c>
      <c r="C44" s="261"/>
      <c r="D44" s="253"/>
      <c r="E44" s="254" t="e">
        <f>IF(G$6="Met","",IF(F$4="2022-2023","","2022-23 Total"))</f>
        <v>#N/A</v>
      </c>
      <c r="F44" s="265" t="e">
        <f>IF(E44="","",IF($B$1="Eligibility",'13. 22-23 Exc &amp; Adj'!$C$46,IF($B$1="Compliance",'13. 22-23 Exc &amp; Adj'!$J$46)))</f>
        <v>#N/A</v>
      </c>
      <c r="G44" s="261"/>
      <c r="H44" s="253"/>
      <c r="I44" s="254" t="e">
        <f>IF(K$6="Met","",IF(J$4="2022-2023","","2022-23 Total"))</f>
        <v>#N/A</v>
      </c>
      <c r="J44" s="265" t="e">
        <f>IF(I44="","",IF($B$1="Eligibility",'13. 22-23 Exc &amp; Adj'!$C$46,IF($B$1="Compliance",'13. 22-23 Exc &amp; Adj'!$J$46)))</f>
        <v>#N/A</v>
      </c>
      <c r="K44" s="261"/>
      <c r="L44" s="253"/>
      <c r="M44" s="254" t="e">
        <f>IF(O$6="Met","",IF(N$4="2022-2023","","2022-23 Total"))</f>
        <v>#N/A</v>
      </c>
      <c r="N44" s="265" t="e">
        <f>IF(M44="","",IF($B$1="Eligibility",'13. 22-23 Exc &amp; Adj'!$C$46,IF($B$1="Compliance",'13. 22-23 Exc &amp; Adj'!$J$46)))</f>
        <v>#N/A</v>
      </c>
      <c r="O44" s="261"/>
      <c r="P44" s="253"/>
    </row>
    <row r="45" spans="1:16" x14ac:dyDescent="0.25">
      <c r="A45" s="378" t="e">
        <f>IF(C$6="Met","",IF(OR(B$4="2022-2023",B$4="2021-2022"),"","2021-22 Total"))</f>
        <v>#N/A</v>
      </c>
      <c r="B45" s="265" t="e">
        <f>IF(A45="","",'10. 21-22 Exc &amp; Adj'!$J$46)</f>
        <v>#N/A</v>
      </c>
      <c r="C45" s="261"/>
      <c r="D45" s="253"/>
      <c r="E45" s="254" t="e">
        <f>IF(G$6="Met","",IF(OR(F$4="2022-2023",F$4="2021-2022"),"","2021-22 Total"))</f>
        <v>#N/A</v>
      </c>
      <c r="F45" s="265" t="e">
        <f>IF(E45="","",'10. 21-22 Exc &amp; Adj'!$J$46)</f>
        <v>#N/A</v>
      </c>
      <c r="G45" s="261"/>
      <c r="H45" s="253"/>
      <c r="I45" s="254" t="e">
        <f>IF(K$6="Met","",IF(OR(J$4="2022-2023",J$4="2021-2022"),"","2021-22 Total"))</f>
        <v>#N/A</v>
      </c>
      <c r="J45" s="265" t="e">
        <f>IF(I45="","",'10. 21-22 Exc &amp; Adj'!$J$46)</f>
        <v>#N/A</v>
      </c>
      <c r="K45" s="261"/>
      <c r="L45" s="253"/>
      <c r="M45" s="254" t="e">
        <f>IF(O$6="Met","",IF(OR(N$4="2022-2023",N$4="2021-2022"),"","2021-22 Total"))</f>
        <v>#N/A</v>
      </c>
      <c r="N45" s="265" t="e">
        <f>IF(M45="","",'10. 21-22 Exc &amp; Adj'!$J$46)</f>
        <v>#N/A</v>
      </c>
      <c r="O45" s="261"/>
      <c r="P45" s="253"/>
    </row>
    <row r="46" spans="1:16" x14ac:dyDescent="0.25">
      <c r="A46" s="378" t="e">
        <f>IF(C$6="Met","",IF(OR(B$4="2022-2023",B$4="2021-2022",B$4="2020-2021"),"","2020-21 Total"))</f>
        <v>#N/A</v>
      </c>
      <c r="B46" s="265" t="e">
        <f>IF(A46="","",'7. 20-21 Exc &amp; Adj'!$J$46)</f>
        <v>#N/A</v>
      </c>
      <c r="C46" s="261"/>
      <c r="D46" s="253"/>
      <c r="E46" s="254" t="e">
        <f>IF(G$6="Met","",IF(OR(F$4="2022-2023",F$4="2021-2022",F$4="2020-2021"),"","2020-21 Total"))</f>
        <v>#N/A</v>
      </c>
      <c r="F46" s="265" t="e">
        <f>IF(E46="","",'7. 20-21 Exc &amp; Adj'!$J$46)</f>
        <v>#N/A</v>
      </c>
      <c r="G46" s="261"/>
      <c r="H46" s="253"/>
      <c r="I46" s="254" t="e">
        <f>IF(K$6="Met","",IF(OR(J$4="2022-2023",J$4="2021-2022",J$4="2020-2021"),"","2020-21 Total"))</f>
        <v>#N/A</v>
      </c>
      <c r="J46" s="265" t="e">
        <f>IF(I46="","",'7. 20-21 Exc &amp; Adj'!$J$46)</f>
        <v>#N/A</v>
      </c>
      <c r="K46" s="261"/>
      <c r="L46" s="253"/>
      <c r="M46" s="254" t="e">
        <f>IF(O$6="Met","",IF(OR(N$4="2022-2023",N$4="2021-2022",N$4="2020-2021"),"","2020-21 Total"))</f>
        <v>#N/A</v>
      </c>
      <c r="N46" s="265" t="e">
        <f>IF(M46="","",'7. 20-21 Exc &amp; Adj'!$J$46)</f>
        <v>#N/A</v>
      </c>
      <c r="O46" s="261"/>
      <c r="P46" s="253"/>
    </row>
    <row r="47" spans="1:16" x14ac:dyDescent="0.25">
      <c r="A47" s="378" t="e">
        <f>IF(C$6="Met","",IF(OR(B$4="2022-2023",B$4="2021-2022",B$4="2020-2021",B$4="2019-2020"),"","2019-20 Total"))</f>
        <v>#N/A</v>
      </c>
      <c r="B47" s="265" t="e">
        <f>IF(A47="","",'23. 19-20 Exc &amp; Adj'!C45)</f>
        <v>#N/A</v>
      </c>
      <c r="C47" s="261"/>
      <c r="D47" s="253"/>
      <c r="E47" s="254" t="e">
        <f>IF(G$6="Met","",IF(OR(F$4="2022-2023",F$4="2021-2022",F$4="2020-2021",F$4="2019-2020"),"","2019-20 Total"))</f>
        <v>#N/A</v>
      </c>
      <c r="F47" s="265" t="e">
        <f>IF(E47="","",'23. 19-20 Exc &amp; Adj'!C45)</f>
        <v>#N/A</v>
      </c>
      <c r="G47" s="261"/>
      <c r="H47" s="253"/>
      <c r="I47" s="254" t="e">
        <f>IF(K$6="Met","",IF(OR(J$4="2022-2023",J$4="2021-2022",J$4="2020-2021",J$4="2019-2020"),"","2019-20 Total"))</f>
        <v>#N/A</v>
      </c>
      <c r="J47" s="265" t="e">
        <f>IF(I47="","",'23. 19-20 Exc &amp; Adj'!C45)</f>
        <v>#N/A</v>
      </c>
      <c r="K47" s="261"/>
      <c r="L47" s="253"/>
      <c r="M47" s="254" t="e">
        <f>IF(O$6="Met","",IF(OR(N$4="2022-2023",N$4="2021-2022",N$4="2020-2021",N$4="2019-2020"),"","2019-20 Total"))</f>
        <v>#N/A</v>
      </c>
      <c r="N47" s="265" t="e">
        <f>IF(M47="","",'23. 19-20 Exc &amp; Adj'!C45)</f>
        <v>#N/A</v>
      </c>
      <c r="O47" s="261"/>
      <c r="P47" s="253"/>
    </row>
    <row r="48" spans="1:16" x14ac:dyDescent="0.25">
      <c r="A48" s="285" t="e">
        <f>IF(C$6="Met","",IF(OR(B$4="2022-2023",B$4="2021-2022",B$4="2020-2021",B$4="2019-2020",B$4="2018-2019"),"","2018-19 Total"))</f>
        <v>#N/A</v>
      </c>
      <c r="B48" s="265" t="e">
        <f>IF(A48="","",'22. 18-19 Exc &amp; Adj'!C45)</f>
        <v>#N/A</v>
      </c>
      <c r="C48" s="261"/>
      <c r="D48" s="253"/>
      <c r="E48" s="256" t="e">
        <f>IF(G$6="Met","",IF(OR(F$4="2022-2023",F$4="2021-2022",F$4="2020-2021",F$4="2019-2020",F$4="2018-2019"),"","2018-19 Total"))</f>
        <v>#N/A</v>
      </c>
      <c r="F48" s="265" t="e">
        <f>IF(E48="","",'22. 18-19 Exc &amp; Adj'!C45)</f>
        <v>#N/A</v>
      </c>
      <c r="G48" s="261"/>
      <c r="H48" s="253"/>
      <c r="I48" s="256" t="e">
        <f>IF(K$6="Met","",IF(OR(J$4="2022-2023",J$4="2021-2022",J$4="2020-2021",J$4="2019-2020",J$4="2018-2019"),"","2018-19 Total"))</f>
        <v>#N/A</v>
      </c>
      <c r="J48" s="265" t="e">
        <f>IF(I48="","",'22. 18-19 Exc &amp; Adj'!C45)</f>
        <v>#N/A</v>
      </c>
      <c r="K48" s="261"/>
      <c r="L48" s="253"/>
      <c r="M48" s="256" t="e">
        <f>IF(O$6="Met","",IF(OR(N$4="2022-2023",N$4="2021-2022",N$4="2020-2021",N$4="2019-2020",N$4="2018-2019"),"","2018-19 Total"))</f>
        <v>#N/A</v>
      </c>
      <c r="N48" s="265" t="e">
        <f>IF(M48="","",'22. 18-19 Exc &amp; Adj'!C45)</f>
        <v>#N/A</v>
      </c>
      <c r="O48" s="261"/>
      <c r="P48" s="253"/>
    </row>
    <row r="49" spans="1:16" x14ac:dyDescent="0.25">
      <c r="A49" s="285" t="e">
        <f>IF(C$6="Met","",IF(OR(B$4="2022-2023",B$4="2021-2022",B$4="2020-2021",B$4="2019-2020",B$4="2018-2019",B$4="2017-2018"),"","2017-18 Total"))</f>
        <v>#N/A</v>
      </c>
      <c r="B49" s="265" t="e">
        <f>IF(A49="","",'21. 17-18 Exc &amp; Adj'!C45)</f>
        <v>#N/A</v>
      </c>
      <c r="C49" s="261"/>
      <c r="D49" s="253"/>
      <c r="E49" s="257" t="e">
        <f>IF(G$6="Met","",IF(OR(F$4="2022-2023",F$4="2021-2022",F$4="2020-2021",F$4="2019-2020",F$4="2018-2019",F$4="2017-2018"),"","2017-18 Total"))</f>
        <v>#N/A</v>
      </c>
      <c r="F49" s="265" t="e">
        <f>IF(E49="","",'21. 17-18 Exc &amp; Adj'!C45)</f>
        <v>#N/A</v>
      </c>
      <c r="G49" s="261"/>
      <c r="H49" s="253"/>
      <c r="I49" s="257" t="e">
        <f>IF(K$6="Met","",IF(OR(J$4="2022-2023",J$4="2021-2022",J$4="2020-2021",J$4="2019-2020",J$4="2018-2019",J$4="2017-2018"),"","2017-18 Total"))</f>
        <v>#N/A</v>
      </c>
      <c r="J49" s="265" t="e">
        <f>IF(I49="","",'21. 17-18 Exc &amp; Adj'!C45)</f>
        <v>#N/A</v>
      </c>
      <c r="K49" s="261"/>
      <c r="L49" s="253"/>
      <c r="M49" s="257" t="e">
        <f>IF(O$6="Met","",IF(OR(N$4="2022-2023",N$4="2021-2022",N$4="2020-2021",N$4="2019-2020",N$4="2018-2019",N$4="2017-2018"),"","2017-18 Total"))</f>
        <v>#N/A</v>
      </c>
      <c r="N49" s="265" t="e">
        <f>IF(M49="","",'21. 17-18 Exc &amp; Adj'!C45)</f>
        <v>#N/A</v>
      </c>
      <c r="O49" s="261"/>
      <c r="P49" s="253"/>
    </row>
    <row r="50" spans="1:16" x14ac:dyDescent="0.25">
      <c r="A50" s="280" t="e">
        <f>IF(C$6="Met","",IF(OR(B$4="2022-2023",B$4="2021-2022",B$4="2020-2021",B$4="2019-2020",B$4="2018-2019",B$4="2017-2018",B$4="2016-2017"),"","2016-17 Total"))</f>
        <v>#N/A</v>
      </c>
      <c r="B50" s="265" t="e">
        <f>IF(A50="","",'20. 16-17 Exc &amp; Adj'!C45)</f>
        <v>#N/A</v>
      </c>
      <c r="C50" s="261"/>
      <c r="D50" s="253"/>
      <c r="E50" s="264" t="e">
        <f>IF(G$6="Met","",IF(OR(F$4="2022-2023",F$4="2021-2022",F$4="2020-2021",F$4="2019-2020",F$4="2018-2019",F$4="2017-2018",F$4="2016-2017"),"","2016-17 Total"))</f>
        <v>#N/A</v>
      </c>
      <c r="F50" s="265" t="e">
        <f>IF(E50="","",'20. 16-17 Exc &amp; Adj'!C45)</f>
        <v>#N/A</v>
      </c>
      <c r="G50" s="261"/>
      <c r="H50" s="253"/>
      <c r="I50" s="264" t="e">
        <f>IF(K$6="Met","",IF(OR(J$4="2022-2023",J$4="2021-2022",J$4="2020-2021",J$4="2019-2020",J$4="2018-2019",J$4="2017-2018",J$4="2016-2017"),"","2016-17 Total"))</f>
        <v>#N/A</v>
      </c>
      <c r="J50" s="265" t="e">
        <f>IF(I50="","",'20. 16-17 Exc &amp; Adj'!C45)</f>
        <v>#N/A</v>
      </c>
      <c r="K50" s="261"/>
      <c r="L50" s="253"/>
      <c r="M50" s="264" t="e">
        <f>IF(O$6="Met","",IF(OR(N$4="2022-2023",N$4="2021-2022",N$4="2020-2021",N$4="2019-2020",N$4="2018-2019",N$4="2017-2018",N$4="2016-2017"),"","2016-17 Total"))</f>
        <v>#N/A</v>
      </c>
      <c r="N50" s="265" t="e">
        <f>IF(M50="","",'20. 16-17 Exc &amp; Adj'!C45)</f>
        <v>#N/A</v>
      </c>
      <c r="O50" s="261"/>
      <c r="P50" s="253"/>
    </row>
    <row r="51" spans="1:16" x14ac:dyDescent="0.25">
      <c r="A51" s="496" t="s">
        <v>146</v>
      </c>
      <c r="B51" s="497"/>
      <c r="C51" s="261"/>
      <c r="D51" s="253"/>
      <c r="E51" s="496" t="s">
        <v>146</v>
      </c>
      <c r="F51" s="497"/>
      <c r="G51" s="261"/>
      <c r="H51" s="253"/>
      <c r="I51" s="496" t="s">
        <v>146</v>
      </c>
      <c r="J51" s="497"/>
      <c r="K51" s="261"/>
      <c r="L51" s="253"/>
      <c r="M51" s="496" t="s">
        <v>146</v>
      </c>
      <c r="N51" s="497"/>
      <c r="O51" s="261"/>
      <c r="P51" s="253"/>
    </row>
    <row r="52" spans="1:16" x14ac:dyDescent="0.25">
      <c r="A52" s="247" t="s">
        <v>41</v>
      </c>
      <c r="B52" s="260"/>
      <c r="C52" s="261"/>
      <c r="D52" s="253"/>
      <c r="E52" s="247" t="s">
        <v>41</v>
      </c>
      <c r="F52" s="260"/>
      <c r="G52" s="261"/>
      <c r="H52" s="253"/>
      <c r="I52" s="247" t="s">
        <v>41</v>
      </c>
      <c r="J52" s="260"/>
      <c r="K52" s="261"/>
      <c r="L52" s="253"/>
      <c r="M52" s="247" t="s">
        <v>41</v>
      </c>
      <c r="N52" s="260"/>
      <c r="O52" s="261"/>
      <c r="P52" s="253"/>
    </row>
    <row r="53" spans="1:16" x14ac:dyDescent="0.25">
      <c r="A53" s="247" t="s">
        <v>42</v>
      </c>
      <c r="B53" s="260"/>
      <c r="C53" s="261"/>
      <c r="D53" s="253"/>
      <c r="E53" s="247" t="s">
        <v>42</v>
      </c>
      <c r="F53" s="260"/>
      <c r="G53" s="261"/>
      <c r="H53" s="253"/>
      <c r="I53" s="247" t="s">
        <v>42</v>
      </c>
      <c r="J53" s="260"/>
      <c r="K53" s="261"/>
      <c r="L53" s="253"/>
      <c r="M53" s="247" t="s">
        <v>42</v>
      </c>
      <c r="N53" s="260"/>
      <c r="O53" s="261"/>
      <c r="P53" s="253"/>
    </row>
    <row r="54" spans="1:16" x14ac:dyDescent="0.25">
      <c r="A54" s="278" t="s">
        <v>71</v>
      </c>
      <c r="B54" s="252" t="s">
        <v>72</v>
      </c>
      <c r="C54" s="261"/>
      <c r="D54" s="253"/>
      <c r="E54" s="251" t="s">
        <v>71</v>
      </c>
      <c r="F54" s="252" t="s">
        <v>72</v>
      </c>
      <c r="G54" s="261"/>
      <c r="H54" s="253"/>
      <c r="I54" s="251" t="s">
        <v>71</v>
      </c>
      <c r="J54" s="252" t="s">
        <v>72</v>
      </c>
      <c r="K54" s="261"/>
      <c r="L54" s="253"/>
      <c r="M54" s="251" t="s">
        <v>71</v>
      </c>
      <c r="N54" s="252" t="s">
        <v>72</v>
      </c>
      <c r="O54" s="261"/>
      <c r="P54" s="253"/>
    </row>
    <row r="55" spans="1:16" x14ac:dyDescent="0.25">
      <c r="A55" s="280" t="str">
        <f>IF(C$6="Met","","2023-24 Total")</f>
        <v>2023-24 Total</v>
      </c>
      <c r="B55" s="267">
        <f>IF(A55="","",IF($B$1="Eligibility",'16. 23-24 Exc &amp; Adj'!$B$56,IF($B$1="Compliance",'16. 23-24 Exc &amp; Adj'!$I$56)))</f>
        <v>0</v>
      </c>
      <c r="C55" s="261"/>
      <c r="D55" s="253"/>
      <c r="E55" s="264" t="str">
        <f>IF(G$6="Met","","2023-24 Total")</f>
        <v>2023-24 Total</v>
      </c>
      <c r="F55" s="267">
        <f>IF(E55="","",IF($B$1="Eligibility",'16. 23-24 Exc &amp; Adj'!$B$56,IF($B$1="Compliance",'16. 23-24 Exc &amp; Adj'!$I$56)))</f>
        <v>0</v>
      </c>
      <c r="G55" s="261"/>
      <c r="H55" s="253"/>
      <c r="I55" s="264" t="str">
        <f>IF(K$6="Met","","2023-24 Total")</f>
        <v>2023-24 Total</v>
      </c>
      <c r="J55" s="267">
        <f>IF(I55="","",IF($B$1="Eligibility",'16. 23-24 Exc &amp; Adj'!$B$56,IF($B$1="Compliance",'16. 23-24 Exc &amp; Adj'!$I$56)))</f>
        <v>0</v>
      </c>
      <c r="K55" s="261"/>
      <c r="L55" s="253"/>
      <c r="M55" s="264" t="str">
        <f>IF(O$6="Met","","2023-24 Total")</f>
        <v>2023-24 Total</v>
      </c>
      <c r="N55" s="267">
        <f>IF(M55="","",IF($B$1="Eligibility",'16. 23-24 Exc &amp; Adj'!$B$56,IF($B$1="Compliance",'16. 23-24 Exc &amp; Adj'!$I$56)))</f>
        <v>0</v>
      </c>
      <c r="O55" s="261"/>
      <c r="P55" s="253"/>
    </row>
    <row r="56" spans="1:16" x14ac:dyDescent="0.25">
      <c r="A56" s="378" t="e">
        <f>IF(C$6="Met","",IF(B$4="2022-2023","","2022-23 Total"))</f>
        <v>#N/A</v>
      </c>
      <c r="B56" s="267" t="e">
        <f>IF(A56="","",IF($B$1="Eligibility",'13. 22-23 Exc &amp; Adj'!$B$56,IF($B$1="Compliance",'13. 22-23 Exc &amp; Adj'!$I$56)))</f>
        <v>#N/A</v>
      </c>
      <c r="C56" s="261"/>
      <c r="D56" s="253"/>
      <c r="E56" s="254" t="e">
        <f>IF(G$6="Met","",IF(F$4="2022-2023","","2022-23 Total"))</f>
        <v>#N/A</v>
      </c>
      <c r="F56" s="267" t="e">
        <f>IF(E56="","",IF($B$1="Eligibility",'13. 22-23 Exc &amp; Adj'!$B$56,IF($B$1="Compliance",'13. 22-23 Exc &amp; Adj'!$I$56)))</f>
        <v>#N/A</v>
      </c>
      <c r="G56" s="261"/>
      <c r="H56" s="253"/>
      <c r="I56" s="254" t="e">
        <f>IF(K$6="Met","",IF(J$4="2022-2023","","2022-23 Total"))</f>
        <v>#N/A</v>
      </c>
      <c r="J56" s="267" t="e">
        <f>IF(I56="","",IF($B$1="Eligibility",'13. 22-23 Exc &amp; Adj'!$B$56,IF($B$1="Compliance",'13. 22-23 Exc &amp; Adj'!$I$56)))</f>
        <v>#N/A</v>
      </c>
      <c r="K56" s="261"/>
      <c r="L56" s="253"/>
      <c r="M56" s="254" t="e">
        <f>IF(O$6="Met","",IF(N$4="2022-2023","","2022-23 Total"))</f>
        <v>#N/A</v>
      </c>
      <c r="N56" s="267" t="e">
        <f>IF(M56="","",IF($B$1="Eligibility",'13. 22-23 Exc &amp; Adj'!$B$56,IF($B$1="Compliance",'13. 22-23 Exc &amp; Adj'!$I$56)))</f>
        <v>#N/A</v>
      </c>
      <c r="O56" s="261"/>
      <c r="P56" s="253"/>
    </row>
    <row r="57" spans="1:16" x14ac:dyDescent="0.25">
      <c r="A57" s="378" t="e">
        <f>IF(C$6="Met","",IF(OR(B$4="2022-2023",B$4="2021-2022"),"","2021-22 Total"))</f>
        <v>#N/A</v>
      </c>
      <c r="B57" s="267" t="e">
        <f>IF(A57="","",'10. 21-22 Exc &amp; Adj'!$I$56)</f>
        <v>#N/A</v>
      </c>
      <c r="C57" s="261"/>
      <c r="D57" s="253"/>
      <c r="E57" s="254" t="e">
        <f>IF(G$6="Met","",IF(OR(F$4="2022-2023",F$4="2021-2022"),"","2021-22 Total"))</f>
        <v>#N/A</v>
      </c>
      <c r="F57" s="267" t="e">
        <f>IF(E57="","",'10. 21-22 Exc &amp; Adj'!$I$56)</f>
        <v>#N/A</v>
      </c>
      <c r="G57" s="261"/>
      <c r="H57" s="253"/>
      <c r="I57" s="254" t="e">
        <f>IF(K$6="Met","",IF(OR(J$4="2022-2023",J$4="2021-2022"),"","2021-22 Total"))</f>
        <v>#N/A</v>
      </c>
      <c r="J57" s="267" t="e">
        <f>IF(I57="","",'10. 21-22 Exc &amp; Adj'!$I$56)</f>
        <v>#N/A</v>
      </c>
      <c r="K57" s="261"/>
      <c r="L57" s="253"/>
      <c r="M57" s="254" t="e">
        <f>IF(O$6="Met","",IF(OR(N$4="2022-2023",N$4="2021-2022"),"","2021-22 Total"))</f>
        <v>#N/A</v>
      </c>
      <c r="N57" s="267" t="e">
        <f>IF(M57="","",'10. 21-22 Exc &amp; Adj'!$I$56)</f>
        <v>#N/A</v>
      </c>
      <c r="O57" s="261"/>
      <c r="P57" s="253"/>
    </row>
    <row r="58" spans="1:16" x14ac:dyDescent="0.25">
      <c r="A58" s="378" t="e">
        <f>IF(C$6="Met","",IF(OR(B$4="2022-2023",B$4="2021-2022",B$4="2020-2021"),"","2020-21 Total"))</f>
        <v>#N/A</v>
      </c>
      <c r="B58" s="267" t="e">
        <f>IF(A58="","",'7. 20-21 Exc &amp; Adj'!$I$56)</f>
        <v>#N/A</v>
      </c>
      <c r="C58" s="261"/>
      <c r="D58" s="253"/>
      <c r="E58" s="254" t="e">
        <f>IF(G$6="Met","",IF(OR(F$4="2022-2023",F$4="2021-2022",F$4="2020-2021"),"","2020-21 Total"))</f>
        <v>#N/A</v>
      </c>
      <c r="F58" s="267" t="e">
        <f>IF(E58="","",'7. 20-21 Exc &amp; Adj'!$I$56)</f>
        <v>#N/A</v>
      </c>
      <c r="G58" s="261"/>
      <c r="H58" s="253"/>
      <c r="I58" s="254" t="e">
        <f>IF(K$6="Met","",IF(OR(J$4="2022-2023",J$4="2021-2022",J$4="2020-2021"),"","2020-21 Total"))</f>
        <v>#N/A</v>
      </c>
      <c r="J58" s="267" t="e">
        <f>IF(I58="","",'7. 20-21 Exc &amp; Adj'!$I$56)</f>
        <v>#N/A</v>
      </c>
      <c r="K58" s="261"/>
      <c r="L58" s="253"/>
      <c r="M58" s="254" t="e">
        <f>IF(O$6="Met","",IF(OR(N$4="2022-2023",N$4="2021-2022",N$4="2020-2021"),"","2020-21 Total"))</f>
        <v>#N/A</v>
      </c>
      <c r="N58" s="267" t="e">
        <f>IF(M58="","",'7. 20-21 Exc &amp; Adj'!$I$56)</f>
        <v>#N/A</v>
      </c>
      <c r="O58" s="261"/>
      <c r="P58" s="253"/>
    </row>
    <row r="59" spans="1:16" x14ac:dyDescent="0.25">
      <c r="A59" s="378" t="e">
        <f>IF(C$6="Met","",IF(OR(B$4="2022-2023",B$4="2021-2022",B$4="2020-2021",B$4="2019-2020"),"","2019-20 Total"))</f>
        <v>#N/A</v>
      </c>
      <c r="B59" s="267" t="e">
        <f>IF(A59="","",'23. 19-20 Exc &amp; Adj'!B55)</f>
        <v>#N/A</v>
      </c>
      <c r="C59" s="261"/>
      <c r="D59" s="253"/>
      <c r="E59" s="254" t="e">
        <f>IF(G$6="Met","",IF(OR(F$4="2022-2023",F$4="2021-2022",F$4="2020-2021",F$4="2019-2020"),"","2019-20 Total"))</f>
        <v>#N/A</v>
      </c>
      <c r="F59" s="267" t="e">
        <f>IF(E59="","",'23. 19-20 Exc &amp; Adj'!B55)</f>
        <v>#N/A</v>
      </c>
      <c r="G59" s="261"/>
      <c r="H59" s="253"/>
      <c r="I59" s="254" t="e">
        <f>IF(K$6="Met","",IF(OR(J$4="2022-2023",J$4="2021-2022",J$4="2020-2021",J$4="2019-2020"),"","2019-20 Total"))</f>
        <v>#N/A</v>
      </c>
      <c r="J59" s="267" t="e">
        <f>IF(I59="","",'23. 19-20 Exc &amp; Adj'!B55)</f>
        <v>#N/A</v>
      </c>
      <c r="K59" s="261"/>
      <c r="L59" s="253"/>
      <c r="M59" s="254" t="e">
        <f>IF(O$6="Met","",IF(OR(N$4="2022-2023",N$4="2021-2022",N$4="2020-2021",N$4="2019-2020"),"","2019-20 Total"))</f>
        <v>#N/A</v>
      </c>
      <c r="N59" s="267" t="e">
        <f>IF(M59="","",'23. 19-20 Exc &amp; Adj'!B55)</f>
        <v>#N/A</v>
      </c>
      <c r="O59" s="261"/>
      <c r="P59" s="253"/>
    </row>
    <row r="60" spans="1:16" x14ac:dyDescent="0.25">
      <c r="A60" s="285" t="e">
        <f>IF(C$6="Met","",IF(OR(B$4="2022-2023",B$4="2021-2022",B$4="2020-2021",B$4="2019-2020",B$4="2018-2019"),"","2018-19 Total"))</f>
        <v>#N/A</v>
      </c>
      <c r="B60" s="267" t="e">
        <f>IF(A60="","",'22. 18-19 Exc &amp; Adj'!B55)</f>
        <v>#N/A</v>
      </c>
      <c r="C60" s="261"/>
      <c r="D60" s="253"/>
      <c r="E60" s="256" t="e">
        <f>IF(G$6="Met","",IF(OR(F$4="2022-2023",F$4="2021-2022",F$4="2020-2021",F$4="2019-2020",F$4="2018-2019"),"","2018-19 Total"))</f>
        <v>#N/A</v>
      </c>
      <c r="F60" s="267" t="e">
        <f>IF(E60="","",'22. 18-19 Exc &amp; Adj'!B55)</f>
        <v>#N/A</v>
      </c>
      <c r="G60" s="261"/>
      <c r="H60" s="253"/>
      <c r="I60" s="256" t="e">
        <f>IF(K$6="Met","",IF(OR(J$4="2022-2023",J$4="2021-2022",J$4="2020-2021",J$4="2019-2020",J$4="2018-2019"),"","2018-19 Total"))</f>
        <v>#N/A</v>
      </c>
      <c r="J60" s="267" t="e">
        <f>IF(I60="","",'22. 18-19 Exc &amp; Adj'!B55)</f>
        <v>#N/A</v>
      </c>
      <c r="K60" s="261"/>
      <c r="L60" s="253"/>
      <c r="M60" s="256" t="e">
        <f>IF(O$6="Met","",IF(OR(N$4="2022-2023",N$4="2021-2022",N$4="2020-2021",N$4="2019-2020",N$4="2018-2019"),"","2018-19 Total"))</f>
        <v>#N/A</v>
      </c>
      <c r="N60" s="267" t="e">
        <f>IF(M60="","",'22. 18-19 Exc &amp; Adj'!B55)</f>
        <v>#N/A</v>
      </c>
      <c r="O60" s="261"/>
      <c r="P60" s="253"/>
    </row>
    <row r="61" spans="1:16" x14ac:dyDescent="0.25">
      <c r="A61" s="379" t="e">
        <f>IF(C$6="Met","",IF(OR(B$4="2022-2023",B$4="2021-2022",B$4="2020-2021",B$4="2019-2020",B$4="2018-2019",B$4="2017-2018"),"","2017-18 Total"))</f>
        <v>#N/A</v>
      </c>
      <c r="B61" s="268" t="e">
        <f>IF(A61="","",'21. 17-18 Exc &amp; Adj'!B55)</f>
        <v>#N/A</v>
      </c>
      <c r="C61" s="261"/>
      <c r="D61" s="253"/>
      <c r="E61" s="257" t="e">
        <f>IF(G$6="Met","",IF(OR(F$4="2022-2023",F$4="2021-2022",F$4="2020-2021",F$4="2019-2020",F$4="2018-2019",F$4="2017-2018"),"","2017-18 Total"))</f>
        <v>#N/A</v>
      </c>
      <c r="F61" s="268" t="e">
        <f>IF(E61="","",'21. 17-18 Exc &amp; Adj'!B55)</f>
        <v>#N/A</v>
      </c>
      <c r="G61" s="261"/>
      <c r="H61" s="253"/>
      <c r="I61" s="257" t="e">
        <f>IF(K$6="Met","",IF(OR(J$4="2022-2023",J$4="2021-2022",J$4="2020-2021",J$4="2019-2020",J$4="2018-2019",J$4="2017-2018"),"","2017-18 Total"))</f>
        <v>#N/A</v>
      </c>
      <c r="J61" s="268" t="e">
        <f>IF(I61="","",'21. 17-18 Exc &amp; Adj'!B55)</f>
        <v>#N/A</v>
      </c>
      <c r="K61" s="261"/>
      <c r="L61" s="253"/>
      <c r="M61" s="257" t="e">
        <f>IF(O$6="Met","",IF(OR(N$4="2022-2023",N$4="2021-2022",N$4="2020-2021",N$4="2019-2020",N$4="2018-2019",N$4="2017-2018"),"","2017-18 Total"))</f>
        <v>#N/A</v>
      </c>
      <c r="N61" s="268" t="e">
        <f>IF(M61="","",'21. 17-18 Exc &amp; Adj'!B55)</f>
        <v>#N/A</v>
      </c>
      <c r="O61" s="261"/>
      <c r="P61" s="253"/>
    </row>
    <row r="62" spans="1:16" x14ac:dyDescent="0.25">
      <c r="A62" s="280" t="e">
        <f>IF(C$6="Met","",IF(OR(B$4="2022-2023",B$4="2021-2022",B$4="2020-2021",B$4="2019-2020",B$4="2018-2019",B$4="2017-2018",B$4="2016-2017"),"","2016-17 Total"))</f>
        <v>#N/A</v>
      </c>
      <c r="B62" s="265" t="e">
        <f>IF(A62="","",'20. 16-17 Exc &amp; Adj'!B55)</f>
        <v>#N/A</v>
      </c>
      <c r="C62" s="261"/>
      <c r="D62" s="253"/>
      <c r="E62" s="381" t="e">
        <f>IF(G$6="Met","",IF(OR(F$4="2022-2023",F$4="2021-2022",F$4="2020-2021",F$4="2019-2020",F$4="2018-2019",F$4="2017-2018",F$4="2016-2017"),"","2016-17 Total"))</f>
        <v>#N/A</v>
      </c>
      <c r="F62" s="268" t="e">
        <f>IF(E62="","",'20. 16-17 Exc &amp; Adj'!B55)</f>
        <v>#N/A</v>
      </c>
      <c r="G62" s="261"/>
      <c r="H62" s="253"/>
      <c r="I62" s="381" t="e">
        <f>IF(K$6="Met","",IF(OR(J$4="2022-2023",J$4="2021-2022",J$4="2020-2021",J$4="2019-2020",J$4="2018-2019",J$4="2017-2018",J$4="2016-2017"),"","2016-17 Total"))</f>
        <v>#N/A</v>
      </c>
      <c r="J62" s="268" t="e">
        <f>IF(I62="","",'20. 16-17 Exc &amp; Adj'!B55)</f>
        <v>#N/A</v>
      </c>
      <c r="K62" s="261"/>
      <c r="L62" s="253"/>
      <c r="M62" s="381" t="e">
        <f>IF(O$6="Met","",IF(OR(N$4="2022-2023",N$4="2021-2022",N$4="2020-2021",N$4="2019-2020",N$4="2018-2019",N$4="2017-2018",N$4="2016-2017"),"","2016-17 Total"))</f>
        <v>#N/A</v>
      </c>
      <c r="N62" s="268" t="e">
        <f>IF(M62="","",'20. 16-17 Exc &amp; Adj'!B55)</f>
        <v>#N/A</v>
      </c>
      <c r="O62" s="261"/>
      <c r="P62" s="253"/>
    </row>
    <row r="63" spans="1:16" x14ac:dyDescent="0.25">
      <c r="A63" s="496" t="s">
        <v>146</v>
      </c>
      <c r="B63" s="497"/>
      <c r="C63" s="261"/>
      <c r="D63" s="253"/>
      <c r="E63" s="488" t="s">
        <v>146</v>
      </c>
      <c r="F63" s="489"/>
      <c r="G63" s="261"/>
      <c r="H63" s="253"/>
      <c r="I63" s="488" t="s">
        <v>146</v>
      </c>
      <c r="J63" s="489"/>
      <c r="K63" s="261"/>
      <c r="L63" s="253"/>
      <c r="M63" s="488" t="s">
        <v>146</v>
      </c>
      <c r="N63" s="489"/>
      <c r="O63" s="261"/>
      <c r="P63" s="253"/>
    </row>
    <row r="64" spans="1:16" x14ac:dyDescent="0.25">
      <c r="A64" s="247" t="s">
        <v>43</v>
      </c>
      <c r="B64" s="260"/>
      <c r="C64" s="261"/>
      <c r="D64" s="253"/>
      <c r="E64" s="247" t="s">
        <v>43</v>
      </c>
      <c r="F64" s="260"/>
      <c r="G64" s="261"/>
      <c r="H64" s="253"/>
      <c r="I64" s="247" t="s">
        <v>43</v>
      </c>
      <c r="J64" s="260"/>
      <c r="K64" s="261"/>
      <c r="L64" s="253"/>
      <c r="M64" s="247" t="s">
        <v>43</v>
      </c>
      <c r="N64" s="260"/>
      <c r="O64" s="261"/>
      <c r="P64" s="253"/>
    </row>
    <row r="65" spans="1:16" x14ac:dyDescent="0.25">
      <c r="A65" s="247" t="s">
        <v>149</v>
      </c>
      <c r="B65" s="260"/>
      <c r="C65" s="261"/>
      <c r="D65" s="253"/>
      <c r="E65" s="247" t="s">
        <v>149</v>
      </c>
      <c r="F65" s="260"/>
      <c r="G65" s="261"/>
      <c r="H65" s="253"/>
      <c r="I65" s="247" t="s">
        <v>149</v>
      </c>
      <c r="J65" s="260"/>
      <c r="K65" s="261"/>
      <c r="L65" s="253"/>
      <c r="M65" s="247" t="s">
        <v>149</v>
      </c>
      <c r="N65" s="260"/>
      <c r="O65" s="261"/>
      <c r="P65" s="253"/>
    </row>
    <row r="66" spans="1:16" x14ac:dyDescent="0.25">
      <c r="A66" s="278" t="s">
        <v>71</v>
      </c>
      <c r="B66" s="252" t="s">
        <v>72</v>
      </c>
      <c r="C66" s="261"/>
      <c r="D66" s="253"/>
      <c r="E66" s="251" t="s">
        <v>71</v>
      </c>
      <c r="F66" s="252" t="s">
        <v>72</v>
      </c>
      <c r="G66" s="261"/>
      <c r="H66" s="253"/>
      <c r="I66" s="251" t="s">
        <v>71</v>
      </c>
      <c r="J66" s="252" t="s">
        <v>72</v>
      </c>
      <c r="K66" s="261"/>
      <c r="L66" s="253"/>
      <c r="M66" s="251" t="s">
        <v>71</v>
      </c>
      <c r="N66" s="252" t="s">
        <v>72</v>
      </c>
      <c r="O66" s="261"/>
      <c r="P66" s="253"/>
    </row>
    <row r="67" spans="1:16" x14ac:dyDescent="0.25">
      <c r="A67" s="280" t="str">
        <f>IF(C$6="Met","","2023-24 Total")</f>
        <v>2023-24 Total</v>
      </c>
      <c r="B67" s="267">
        <f>IF(A67="","",IF($B$1="Eligibility",'16. 23-24 Exc &amp; Adj'!$B$66,IF($B$1="Compliance",'16. 23-24 Exc &amp; Adj'!$I$66)))</f>
        <v>0</v>
      </c>
      <c r="C67" s="261"/>
      <c r="E67" s="264" t="str">
        <f>IF(G$6="Met","","2023-24 Total")</f>
        <v>2023-24 Total</v>
      </c>
      <c r="F67" s="267">
        <f>IF(E67="","",IF($B$1="Eligibility",'16. 23-24 Exc &amp; Adj'!$B$66,IF($B$1="Compliance",'16. 23-24 Exc &amp; Adj'!$I$66)))</f>
        <v>0</v>
      </c>
      <c r="G67" s="261"/>
      <c r="I67" s="264" t="str">
        <f>IF(K$6="Met","","2023-24 Total")</f>
        <v>2023-24 Total</v>
      </c>
      <c r="J67" s="267">
        <f>IF(I67="","",IF($B$1="Eligibility",'16. 23-24 Exc &amp; Adj'!$B$66,IF($B$1="Compliance",'16. 23-24 Exc &amp; Adj'!$I$66)))</f>
        <v>0</v>
      </c>
      <c r="K67" s="261"/>
      <c r="L67" s="216"/>
      <c r="M67" s="264" t="str">
        <f>IF(O$6="Met","","2023-24 Total")</f>
        <v>2023-24 Total</v>
      </c>
      <c r="N67" s="267">
        <f>IF(M67="","",IF($B$1="Eligibility",'16. 23-24 Exc &amp; Adj'!$B$66,IF($B$1="Compliance",'16. 23-24 Exc &amp; Adj'!$I$66)))</f>
        <v>0</v>
      </c>
      <c r="O67" s="261"/>
      <c r="P67" s="216"/>
    </row>
    <row r="68" spans="1:16" x14ac:dyDescent="0.25">
      <c r="A68" s="280" t="e">
        <f>IF(C$6="Met","",IF(B$4="2022-2023","","2022-23 Total"))</f>
        <v>#N/A</v>
      </c>
      <c r="B68" s="267" t="e">
        <f>IF(A68="","",IF($B$1="Eligibility",'13. 22-23 Exc &amp; Adj'!$B$66,IF($B$1="Compliance",'13. 22-23 Exc &amp; Adj'!$I$66)))</f>
        <v>#N/A</v>
      </c>
      <c r="C68" s="261"/>
      <c r="D68" s="269"/>
      <c r="E68" s="264" t="e">
        <f>IF(G$6="Met","",IF(F$4="2022-2023","","2022-23 Total"))</f>
        <v>#N/A</v>
      </c>
      <c r="F68" s="267" t="e">
        <f>IF(E68="","",IF($B$1="Eligibility",'13. 22-23 Exc &amp; Adj'!$B$66,IF($B$1="Compliance",'13. 22-23 Exc &amp; Adj'!$I$66)))</f>
        <v>#N/A</v>
      </c>
      <c r="G68" s="261"/>
      <c r="H68" s="269"/>
      <c r="I68" s="264" t="e">
        <f>IF(K$6="Met","",IF(J$4="2022-2023","","2022-23 Total"))</f>
        <v>#N/A</v>
      </c>
      <c r="J68" s="267" t="e">
        <f>IF(I68="","",IF($B$1="Eligibility",'13. 22-23 Exc &amp; Adj'!$B$66,IF($B$1="Compliance",'13. 22-23 Exc &amp; Adj'!$I$66)))</f>
        <v>#N/A</v>
      </c>
      <c r="K68" s="261"/>
      <c r="L68" s="269"/>
      <c r="M68" s="264" t="e">
        <f>IF(O$6="Met","",IF(N$4="2022-2023","","2022-23 Total"))</f>
        <v>#N/A</v>
      </c>
      <c r="N68" s="267" t="e">
        <f>IF(M68="","",IF($B$1="Eligibility",'13. 22-23 Exc &amp; Adj'!$B$66,IF($B$1="Compliance",'13. 22-23 Exc &amp; Adj'!$I$66)))</f>
        <v>#N/A</v>
      </c>
      <c r="O68" s="261"/>
      <c r="P68" s="269"/>
    </row>
    <row r="69" spans="1:16" x14ac:dyDescent="0.25">
      <c r="A69" s="280" t="e">
        <f>IF(C$6="Met","",IF(OR(B$4="2022-2023",B$4="2021-2022"),"","2021-22 Total"))</f>
        <v>#N/A</v>
      </c>
      <c r="B69" s="267" t="e">
        <f>IF(A69="","",'10. 21-22 Exc &amp; Adj'!$I$66)</f>
        <v>#N/A</v>
      </c>
      <c r="C69" s="261"/>
      <c r="D69" s="270"/>
      <c r="E69" s="264" t="e">
        <f>IF(G$6="Met","",IF(OR(F$4="2022-2023",F$4="2021-2022"),"","2021-22 Total"))</f>
        <v>#N/A</v>
      </c>
      <c r="F69" s="267" t="e">
        <f>IF(E69="","",'10. 21-22 Exc &amp; Adj'!$I$66)</f>
        <v>#N/A</v>
      </c>
      <c r="G69" s="261"/>
      <c r="H69" s="270"/>
      <c r="I69" s="264" t="e">
        <f>IF(K$6="Met","",IF(OR(J$4="2022-2023",J$4="2021-2022"),"","2021-22 Total"))</f>
        <v>#N/A</v>
      </c>
      <c r="J69" s="267" t="e">
        <f>IF(I69="","",'10. 21-22 Exc &amp; Adj'!$I$66)</f>
        <v>#N/A</v>
      </c>
      <c r="K69" s="261"/>
      <c r="L69" s="270"/>
      <c r="M69" s="264" t="e">
        <f>IF(O$6="Met","",IF(OR(N$4="2022-2023",N$4="2021-2022"),"","2021-22 Total"))</f>
        <v>#N/A</v>
      </c>
      <c r="N69" s="267" t="e">
        <f>IF(M69="","",'10. 21-22 Exc &amp; Adj'!$I$66)</f>
        <v>#N/A</v>
      </c>
      <c r="O69" s="261"/>
      <c r="P69" s="270"/>
    </row>
    <row r="70" spans="1:16" x14ac:dyDescent="0.25">
      <c r="A70" s="378" t="e">
        <f>IF(C$6="Met","",IF(OR(B$4="2022-2023",B$4="2021-2022",B$4="2020-2021"),"","2020-21 Total"))</f>
        <v>#N/A</v>
      </c>
      <c r="B70" s="267" t="e">
        <f>IF(A70="","",'7. 20-21 Exc &amp; Adj'!$I$66)</f>
        <v>#N/A</v>
      </c>
      <c r="C70" s="261"/>
      <c r="D70" s="217"/>
      <c r="E70" s="254" t="e">
        <f>IF(G$6="Met","",IF(OR(F$4="2022-2023",F$4="2021-2022",F$4="2020-2021"),"","2020-21 Total"))</f>
        <v>#N/A</v>
      </c>
      <c r="F70" s="267" t="e">
        <f>IF(E70="","",'7. 20-21 Exc &amp; Adj'!$I$66)</f>
        <v>#N/A</v>
      </c>
      <c r="G70" s="261"/>
      <c r="H70" s="217"/>
      <c r="I70" s="254" t="e">
        <f>IF(K$6="Met","",IF(OR(J$4="2022-2023",J$4="2021-2022",J$4="2020-2021"),"","2020-21 Total"))</f>
        <v>#N/A</v>
      </c>
      <c r="J70" s="267" t="e">
        <f>IF(I70="","",'7. 20-21 Exc &amp; Adj'!$I$66)</f>
        <v>#N/A</v>
      </c>
      <c r="K70" s="261"/>
      <c r="M70" s="254" t="e">
        <f>IF(O$6="Met","",IF(OR(N$4="2022-2023",N$4="2021-2022",N$4="2020-2021"),"","2020-21 Total"))</f>
        <v>#N/A</v>
      </c>
      <c r="N70" s="267" t="e">
        <f>IF(M70="","",'7. 20-21 Exc &amp; Adj'!$I$66)</f>
        <v>#N/A</v>
      </c>
      <c r="O70" s="261"/>
    </row>
    <row r="71" spans="1:16" x14ac:dyDescent="0.25">
      <c r="A71" s="378" t="e">
        <f>IF(C$6="Met","",IF(OR(B$4="2022-2023",B$4="2021-2022",B$4="2020-2021",B$4="2019-2020"),"","2019-20 Total"))</f>
        <v>#N/A</v>
      </c>
      <c r="B71" s="267" t="e">
        <f>IF(A71="","",'23. 19-20 Exc &amp; Adj'!B65)</f>
        <v>#N/A</v>
      </c>
      <c r="C71" s="261"/>
      <c r="E71" s="254" t="e">
        <f>IF(G$6="Met","",IF(OR(F$4="2022-2023",F$4="2021-2022",F$4="2020-2021",F$4="2019-2020"),"","2019-20 Total"))</f>
        <v>#N/A</v>
      </c>
      <c r="F71" s="267" t="e">
        <f>IF(E71="","",'23. 19-20 Exc &amp; Adj'!B65)</f>
        <v>#N/A</v>
      </c>
      <c r="G71" s="261"/>
      <c r="I71" s="254" t="e">
        <f>IF(K$6="Met","",IF(OR(J$4="2022-2023",J$4="2021-2022",J$4="2020-2021",J$4="2019-2020"),"","2019-20 Total"))</f>
        <v>#N/A</v>
      </c>
      <c r="J71" s="267" t="e">
        <f>IF(I71="","",'23. 19-20 Exc &amp; Adj'!B65)</f>
        <v>#N/A</v>
      </c>
      <c r="K71" s="261"/>
      <c r="M71" s="254" t="e">
        <f>IF(O$6="Met","",IF(OR(N$4="2022-2023",N$4="2021-2022",N$4="2020-2021",N$4="2019-2020"),"","2019-20 Total"))</f>
        <v>#N/A</v>
      </c>
      <c r="N71" s="267" t="e">
        <f>IF(M71="","",'23. 19-20 Exc &amp; Adj'!B65)</f>
        <v>#N/A</v>
      </c>
      <c r="O71" s="261"/>
      <c r="P71" s="216"/>
    </row>
    <row r="72" spans="1:16" x14ac:dyDescent="0.25">
      <c r="A72" s="285" t="e">
        <f>IF(C$6="Met","",IF(OR(B$4="2022-2023",B$4="2021-2022",B$4="2020-2021",B$4="2019-2020",B$4="2018-2019"),"","2018-19 Total"))</f>
        <v>#N/A</v>
      </c>
      <c r="B72" s="267" t="e">
        <f>IF(A72="","",'22. 18-19 Exc &amp; Adj'!B65)</f>
        <v>#N/A</v>
      </c>
      <c r="C72" s="261"/>
      <c r="E72" s="256" t="e">
        <f>IF(G$6="Met","",IF(OR(F$4="2022-2023",F$4="2021-2022",F$4="2020-2021",F$4="2019-2020",F$4="2018-2019"),"","2018-19 Total"))</f>
        <v>#N/A</v>
      </c>
      <c r="F72" s="267" t="e">
        <f>IF(E72="","",'22. 18-19 Exc &amp; Adj'!B65)</f>
        <v>#N/A</v>
      </c>
      <c r="G72" s="261"/>
      <c r="I72" s="256" t="e">
        <f>IF(K$6="Met","",IF(OR(J$4="2022-2023",J$4="2021-2022",J$4="2020-2021",J$4="2019-2020",J$4="2018-2019"),"","2018-19 Total"))</f>
        <v>#N/A</v>
      </c>
      <c r="J72" s="267" t="e">
        <f>IF(I72="","",'22. 18-19 Exc &amp; Adj'!B65)</f>
        <v>#N/A</v>
      </c>
      <c r="K72" s="261"/>
      <c r="M72" s="256" t="e">
        <f>IF(O$6="Met","",IF(OR(N$4="2022-2023",N$4="2021-2022",N$4="2020-2021",N$4="2019-2020",N$4="2018-2019"),"","2018-19 Total"))</f>
        <v>#N/A</v>
      </c>
      <c r="N72" s="267" t="e">
        <f>IF(M72="","",'22. 18-19 Exc &amp; Adj'!B65)</f>
        <v>#N/A</v>
      </c>
      <c r="O72" s="261"/>
      <c r="P72" s="216"/>
    </row>
    <row r="73" spans="1:16" x14ac:dyDescent="0.25">
      <c r="A73" s="379" t="e">
        <f>IF(C$6="Met","",IF(OR(B$4="2022-2023",B$4="2021-2022",B$4="2020-2021",B$4="2019-2020",B$4="2018-2019",B$4="2017-2018"),"","2017-18 Total"))</f>
        <v>#N/A</v>
      </c>
      <c r="B73" s="268" t="e">
        <f>IF(A73="","",'21. 17-18 Exc &amp; Adj'!B65)</f>
        <v>#N/A</v>
      </c>
      <c r="C73" s="261"/>
      <c r="E73" s="257" t="e">
        <f>IF(G$6="Met","",IF(OR(F$4="2022-2023",F$4="2021-2022",F$4="2020-2021",F$4="2019-2020",F$4="2018-2019",F$4="2017-2018"),"","2017-18 Total"))</f>
        <v>#N/A</v>
      </c>
      <c r="F73" s="268" t="e">
        <f>IF(E73="","",'21. 17-18 Exc &amp; Adj'!B65)</f>
        <v>#N/A</v>
      </c>
      <c r="G73" s="261"/>
      <c r="I73" s="257" t="e">
        <f>IF(K$6="Met","",IF(OR(J$4="2022-2023",J$4="2021-2022",J$4="2020-2021",J$4="2019-2020",J$4="2018-2019",J$4="2017-2018"),"","2017-18 Total"))</f>
        <v>#N/A</v>
      </c>
      <c r="J73" s="268" t="e">
        <f>IF(I73="","",'21. 17-18 Exc &amp; Adj'!B65)</f>
        <v>#N/A</v>
      </c>
      <c r="K73" s="261"/>
      <c r="L73" s="216"/>
      <c r="M73" s="257" t="e">
        <f>IF(O$6="Met","",IF(OR(N$4="2022-2023",N$4="2021-2022",N$4="2020-2021",N$4="2019-2020",N$4="2018-2019",N$4="2017-2018"),"","2017-18 Total"))</f>
        <v>#N/A</v>
      </c>
      <c r="N73" s="268" t="e">
        <f>IF(M73="","",'21. 17-18 Exc &amp; Adj'!B65)</f>
        <v>#N/A</v>
      </c>
      <c r="O73" s="261"/>
      <c r="P73" s="216"/>
    </row>
    <row r="74" spans="1:16" x14ac:dyDescent="0.25">
      <c r="A74" s="280" t="e">
        <f>IF(C$6="Met","",IF(OR(B$4="2022-2023",B$4="2021-2022",B$4="2020-2021",B$4="2019-2020",B$4="2018-2019",B$4="2017-2018",B$4="2016-2017"),"","2016-17 Total"))</f>
        <v>#N/A</v>
      </c>
      <c r="B74" s="265" t="e">
        <f>IF(A74="","",'20. 16-17 Exc &amp; Adj'!B65)</f>
        <v>#N/A</v>
      </c>
      <c r="C74" s="261"/>
      <c r="E74" s="264" t="e">
        <f>IF(G$6="Met","",IF(OR(F$4="2022-2023",F$4="2021-2022",F$4="2020-2021",F$4="2019-2020",F$4="2018-2019",F$4="2017-2018",F$4="2016-2017"),"","2016-17 Total"))</f>
        <v>#N/A</v>
      </c>
      <c r="F74" s="267" t="e">
        <f>IF(E74="","",'20. 16-17 Exc &amp; Adj'!B65)</f>
        <v>#N/A</v>
      </c>
      <c r="G74" s="261"/>
      <c r="I74" s="264" t="e">
        <f>IF(K$6="Met","",IF(OR(J$4="2022-2023",J$4="2021-2022",J$4="2020-2021",J$4="2019-2020",J$4="2018-2019",J$4="2017-2018",J$4="2016-2017"),"","2016-17 Total"))</f>
        <v>#N/A</v>
      </c>
      <c r="J74" s="267" t="e">
        <f>IF(I74="","",'20. 16-17 Exc &amp; Adj'!B65)</f>
        <v>#N/A</v>
      </c>
      <c r="K74" s="261"/>
      <c r="L74" s="216"/>
      <c r="M74" s="264" t="e">
        <f>IF(O$6="Met","",IF(OR(N$4="2022-2023",N$4="2021-2022",N$4="2020-2021",N$4="2019-2020",N$4="2018-2019",N$4="2017-2018",N$4="2016-2017"),"","2016-17 Total"))</f>
        <v>#N/A</v>
      </c>
      <c r="N74" s="265" t="e">
        <f>IF(M74="","",'20. 16-17 Exc &amp; Adj'!B65)</f>
        <v>#N/A</v>
      </c>
      <c r="O74" s="261"/>
      <c r="P74" s="216"/>
    </row>
    <row r="75" spans="1:16" x14ac:dyDescent="0.25">
      <c r="A75" s="496" t="s">
        <v>146</v>
      </c>
      <c r="B75" s="497"/>
      <c r="C75" s="261"/>
      <c r="E75" s="496" t="s">
        <v>146</v>
      </c>
      <c r="F75" s="497"/>
      <c r="G75" s="261"/>
      <c r="I75" s="496" t="s">
        <v>146</v>
      </c>
      <c r="J75" s="497"/>
      <c r="K75" s="261"/>
      <c r="L75" s="216"/>
      <c r="M75" s="496" t="s">
        <v>146</v>
      </c>
      <c r="N75" s="497"/>
      <c r="O75" s="261"/>
      <c r="P75" s="216"/>
    </row>
    <row r="76" spans="1:16" ht="16.5" thickBot="1" x14ac:dyDescent="0.3">
      <c r="A76" s="271" t="s">
        <v>74</v>
      </c>
      <c r="B76" s="312" t="e">
        <f>IF(C6="Met","",SUM(B17:B24,B28:B35,B43:B50,B55:B62,B67:B74))</f>
        <v>#N/A</v>
      </c>
      <c r="C76" s="273"/>
      <c r="E76" s="271" t="s">
        <v>74</v>
      </c>
      <c r="F76" s="312" t="e">
        <f>IF(G6="Met","",SUM(F17:F24,F28:F35,F43:F50,F55:F62,F67:F74))</f>
        <v>#N/A</v>
      </c>
      <c r="G76" s="273"/>
      <c r="I76" s="274" t="s">
        <v>89</v>
      </c>
      <c r="J76" s="101" t="e">
        <f>IF(K6="Met","",IF('3. Getting Started'!B7="No",SUM(J17:J24,J43:J50,J55:J62,J67:J74),IF('3. Getting Started'!B7="Yes",SUM(J17:J24,J28:J35,J43:J50,J55:J62,J67:J74),0)))</f>
        <v>#N/A</v>
      </c>
      <c r="K76" s="261"/>
      <c r="L76" s="216"/>
      <c r="M76" s="274" t="s">
        <v>89</v>
      </c>
      <c r="N76" s="101" t="e">
        <f>IF(O6="Met","",IF('3. Getting Started'!B7="No",SUM(N17:N24,N43:N50,N55:N62,N67:N74),IF('3. Getting Started'!B7="Yes",SUM(N17:N24,N28:N35,N43:N50,N55:N62,N67:N74),0)))</f>
        <v>#N/A</v>
      </c>
      <c r="O76" s="261"/>
      <c r="P76" s="216"/>
    </row>
    <row r="77" spans="1:16" ht="16.5" thickBot="1" x14ac:dyDescent="0.3">
      <c r="A77" s="492" t="s">
        <v>146</v>
      </c>
      <c r="B77" s="492"/>
      <c r="C77" s="492"/>
      <c r="E77" s="492" t="s">
        <v>146</v>
      </c>
      <c r="F77" s="492"/>
      <c r="G77" s="492"/>
      <c r="I77" s="271" t="s">
        <v>88</v>
      </c>
      <c r="J77" s="313" t="e">
        <f>IF(J93=0,"",IF(K6="Met","",IF('3. Getting Started'!B7="No",((J76/J93)+SUM(J28:J35)),IF('3. Getting Started'!B7="Yes",(J76/J93)))))</f>
        <v>#N/A</v>
      </c>
      <c r="K77" s="273"/>
      <c r="L77" s="216"/>
      <c r="M77" s="271" t="s">
        <v>88</v>
      </c>
      <c r="N77" s="313" t="e">
        <f>IF(N93=0,"",IF(O6="Met","",IF('3. Getting Started'!B7="No",((N76/N93)+SUM(N28:N35)),IF('3. Getting Started'!B7="Yes",(N76/N93)))))</f>
        <v>#N/A</v>
      </c>
      <c r="O77" s="273"/>
      <c r="P77" s="216"/>
    </row>
    <row r="78" spans="1:16" ht="19.5" thickBot="1" x14ac:dyDescent="0.3">
      <c r="A78" s="275" t="s">
        <v>11</v>
      </c>
      <c r="B78" s="276"/>
      <c r="C78" s="277"/>
      <c r="E78" s="275" t="s">
        <v>11</v>
      </c>
      <c r="F78" s="276"/>
      <c r="G78" s="277"/>
      <c r="I78" s="492" t="s">
        <v>146</v>
      </c>
      <c r="J78" s="492"/>
      <c r="K78" s="492"/>
      <c r="L78" s="216"/>
      <c r="M78" s="492" t="s">
        <v>146</v>
      </c>
      <c r="N78" s="492"/>
      <c r="O78" s="492"/>
      <c r="P78" s="216"/>
    </row>
    <row r="79" spans="1:16" ht="18.75" x14ac:dyDescent="0.25">
      <c r="A79" s="251" t="s">
        <v>71</v>
      </c>
      <c r="B79" s="252" t="s">
        <v>72</v>
      </c>
      <c r="C79" s="279"/>
      <c r="E79" s="251" t="s">
        <v>71</v>
      </c>
      <c r="F79" s="252" t="s">
        <v>72</v>
      </c>
      <c r="G79" s="279"/>
      <c r="I79" s="275" t="s">
        <v>11</v>
      </c>
      <c r="J79" s="276"/>
      <c r="K79" s="277"/>
      <c r="L79" s="216"/>
      <c r="M79" s="275" t="s">
        <v>11</v>
      </c>
      <c r="N79" s="276"/>
      <c r="O79" s="277"/>
      <c r="P79" s="216"/>
    </row>
    <row r="80" spans="1:16" x14ac:dyDescent="0.25">
      <c r="A80" s="264" t="str">
        <f>IF(C$6="Met","","2023-24 Adjustment")</f>
        <v>2023-24 Adjustment</v>
      </c>
      <c r="B80" s="267">
        <f>IF(A80="","",IF($B$1="Eligibility",'16. 23-24 Exc &amp; Adj'!$B$70,IF($B$1="Compliance",'16. 23-24 Exc &amp; Adj'!$I$70)))</f>
        <v>0</v>
      </c>
      <c r="C80" s="314"/>
      <c r="E80" s="264" t="str">
        <f>IF(G$6="Met","","2023-24 Adjustment")</f>
        <v>2023-24 Adjustment</v>
      </c>
      <c r="F80" s="267">
        <f>IF(E80="","",IF($B$1="Eligibility",'16. 23-24 Exc &amp; Adj'!$B$70,IF($B$1="Compliance",'16. 23-24 Exc &amp; Adj'!$I$70)))</f>
        <v>0</v>
      </c>
      <c r="G80" s="314"/>
      <c r="I80" s="251" t="s">
        <v>71</v>
      </c>
      <c r="J80" s="252" t="s">
        <v>72</v>
      </c>
      <c r="K80" s="279"/>
      <c r="L80" s="216"/>
      <c r="M80" s="251" t="s">
        <v>71</v>
      </c>
      <c r="N80" s="252" t="s">
        <v>72</v>
      </c>
      <c r="O80" s="279"/>
      <c r="P80" s="216"/>
    </row>
    <row r="81" spans="1:16" x14ac:dyDescent="0.25">
      <c r="A81" s="264" t="e">
        <f>IF(C$6="Met","",IF(B$4="2022-2023","","2022-23 Adjustment"))</f>
        <v>#N/A</v>
      </c>
      <c r="B81" s="267" t="e">
        <f>IF(A81="","",IF($B$1="Eligibility",'13. 22-23 Exc &amp; Adj'!$B$70,IF($B$1="Compliance",'13. 22-23 Exc &amp; Adj'!$I$70)))</f>
        <v>#N/A</v>
      </c>
      <c r="C81" s="314"/>
      <c r="E81" s="264" t="e">
        <f>IF(G$6="Met","",IF(F$4="2022-2023","","2022-23 Adjustment"))</f>
        <v>#N/A</v>
      </c>
      <c r="F81" s="267" t="e">
        <f>IF(E81="","",IF($B$1="Eligibility",'13. 22-23 Exc &amp; Adj'!$B$70,IF($B$1="Compliance",'13. 22-23 Exc &amp; Adj'!$I$70)))</f>
        <v>#N/A</v>
      </c>
      <c r="G81" s="314"/>
      <c r="I81" s="264" t="str">
        <f>IF(K$6="Met","","2023-24 Adjustment")</f>
        <v>2023-24 Adjustment</v>
      </c>
      <c r="J81" s="267">
        <f>IF(I81="","",IF($B$1="Eligibility",'16. 23-24 Exc &amp; Adj'!$B$70,IF($B$1="Compliance",'16. 23-24 Exc &amp; Adj'!$I$70)))</f>
        <v>0</v>
      </c>
      <c r="K81" s="314"/>
      <c r="L81" s="216"/>
      <c r="M81" s="264" t="str">
        <f>IF(O$6="Met","","2023-24 Adjustment")</f>
        <v>2023-24 Adjustment</v>
      </c>
      <c r="N81" s="267">
        <f>IF(M81="","",IF($B$1="Eligibility",'16. 23-24 Exc &amp; Adj'!$B$70,IF($B$1="Compliance",'16. 23-24 Exc &amp; Adj'!$I$70)))</f>
        <v>0</v>
      </c>
      <c r="O81" s="314"/>
      <c r="P81" s="216"/>
    </row>
    <row r="82" spans="1:16" x14ac:dyDescent="0.25">
      <c r="A82" s="264" t="e">
        <f>IF(C$6="Met","",IF(OR(B$4="2022-2023",B$4="2021-2022"),"","2021-22 Adjustment"))</f>
        <v>#N/A</v>
      </c>
      <c r="B82" s="267" t="e">
        <f>IF(A82="","",'10. 21-22 Exc &amp; Adj'!$I$70)</f>
        <v>#N/A</v>
      </c>
      <c r="C82" s="281"/>
      <c r="E82" s="264" t="e">
        <f>IF(G$6="Met","",IF(OR(F$4="2022-2023",F$4="2021-2022"),"","2021-22 Adjustment"))</f>
        <v>#N/A</v>
      </c>
      <c r="F82" s="267" t="e">
        <f>IF(E82="","",'10. 21-22 Exc &amp; Adj'!$I$70)</f>
        <v>#N/A</v>
      </c>
      <c r="G82" s="281"/>
      <c r="I82" s="264" t="e">
        <f>IF(K$6="Met","",IF(J$4="2022-2023","","2022-23 Adjustment"))</f>
        <v>#N/A</v>
      </c>
      <c r="J82" s="267" t="e">
        <f>IF(I82="","",IF($B$1="Eligibility",'13. 22-23 Exc &amp; Adj'!$B$70,IF($B$1="Compliance",'13. 22-23 Exc &amp; Adj'!$I$70)))</f>
        <v>#N/A</v>
      </c>
      <c r="K82" s="314"/>
      <c r="L82" s="216"/>
      <c r="M82" s="264" t="e">
        <f>IF(O$6="Met","",IF(N$4="2022-2023","","2022-23 Adjustment"))</f>
        <v>#N/A</v>
      </c>
      <c r="N82" s="267" t="e">
        <f>IF(M82="","",IF($B$1="Eligibility",'13. 22-23 Exc &amp; Adj'!$B$70,IF($B$1="Compliance",'13. 22-23 Exc &amp; Adj'!$I$70)))</f>
        <v>#N/A</v>
      </c>
      <c r="O82" s="314"/>
      <c r="P82" s="216"/>
    </row>
    <row r="83" spans="1:16" x14ac:dyDescent="0.25">
      <c r="A83" s="254" t="e">
        <f>IF(C$6="Met","",IF(OR(B$4="2022-2023",B$4="2021-2022",B$4="2020-2021"),"","2020-21 Adjustment"))</f>
        <v>#N/A</v>
      </c>
      <c r="B83" s="267" t="e">
        <f>IF(A83="","",'7. 20-21 Exc &amp; Adj'!$I$70)</f>
        <v>#N/A</v>
      </c>
      <c r="C83" s="281"/>
      <c r="E83" s="254" t="e">
        <f>IF(G$6="Met","",IF(OR(F$4="2022-2023",F$4="2021-2022",F$4="2020-2021"),"","2020-21 Adjustment"))</f>
        <v>#N/A</v>
      </c>
      <c r="F83" s="267" t="e">
        <f>IF(E83="","",'7. 20-21 Exc &amp; Adj'!$I$70)</f>
        <v>#N/A</v>
      </c>
      <c r="G83" s="281"/>
      <c r="I83" s="264" t="e">
        <f>IF(K$6="Met","",IF(OR(J$4="2022-2023",J$4="2021-2022"),"","2021-22 Adjustment"))</f>
        <v>#N/A</v>
      </c>
      <c r="J83" s="267" t="e">
        <f>IF(I83="","",'10. 21-22 Exc &amp; Adj'!$I$70)</f>
        <v>#N/A</v>
      </c>
      <c r="K83" s="281"/>
      <c r="L83" s="216"/>
      <c r="M83" s="264" t="e">
        <f>IF(O$6="Met","",IF(OR(N$4="2022-2023",N$4="2021-2022"),"","2021-22 Adjustment"))</f>
        <v>#N/A</v>
      </c>
      <c r="N83" s="267" t="e">
        <f>IF(M83="","",'10. 21-22 Exc &amp; Adj'!$I$70)</f>
        <v>#N/A</v>
      </c>
      <c r="O83" s="281"/>
      <c r="P83" s="216"/>
    </row>
    <row r="84" spans="1:16" x14ac:dyDescent="0.25">
      <c r="A84" s="254" t="e">
        <f>IF(C$6="Met","",IF(OR(B$4="2022-2023",B$4="2021-2022",B$4="2020-2021",B$4="2019-2020"),"","2019-20 Adjustment"))</f>
        <v>#N/A</v>
      </c>
      <c r="B84" s="267" t="e">
        <f>IF(A84="","",'23. 19-20 Exc &amp; Adj'!B69)</f>
        <v>#N/A</v>
      </c>
      <c r="C84" s="281"/>
      <c r="E84" s="254" t="e">
        <f>IF(G$6="Met","",IF(OR(F$4="2022-2023",F$4="2021-2022",F$4="2020-2021",F$4="2019-2020"),"","2019-20 Adjustment"))</f>
        <v>#N/A</v>
      </c>
      <c r="F84" s="267" t="e">
        <f>IF(E84="","",'23. 19-20 Exc &amp; Adj'!B69)</f>
        <v>#N/A</v>
      </c>
      <c r="G84" s="281"/>
      <c r="I84" s="254" t="e">
        <f>IF(K$6="Met","",IF(OR(J$4="2022-2023",J$4="2021-2022",J$4="2020-2021"),"","2020-21 Adjustment"))</f>
        <v>#N/A</v>
      </c>
      <c r="J84" s="267" t="e">
        <f>IF(I84="","",'7. 20-21 Exc &amp; Adj'!$I$70)</f>
        <v>#N/A</v>
      </c>
      <c r="K84" s="281"/>
      <c r="L84" s="216"/>
      <c r="M84" s="254" t="e">
        <f>IF(O$6="Met","",IF(OR(N$4="2022-2023",N$4="2021-2022",N$4="2020-2021"),"","2020-21 Adjustment"))</f>
        <v>#N/A</v>
      </c>
      <c r="N84" s="267" t="e">
        <f>IF(M84="","",'7. 20-21 Exc &amp; Adj'!$I$70)</f>
        <v>#N/A</v>
      </c>
      <c r="O84" s="281"/>
    </row>
    <row r="85" spans="1:16" x14ac:dyDescent="0.25">
      <c r="A85" s="256" t="e">
        <f>IF(C$6="Met","",IF(OR(B$4="2022-2023",B$4="2021-2022",B$4="2020-2021",B$4="2019-2020",B$4="2018-2019"),"","2018-19 Adjustment"))</f>
        <v>#N/A</v>
      </c>
      <c r="B85" s="267" t="e">
        <f>IF(A85="","",'22. 18-19 Exc &amp; Adj'!B69)</f>
        <v>#N/A</v>
      </c>
      <c r="C85" s="281"/>
      <c r="E85" s="256" t="e">
        <f>IF(G$6="Met","",IF(OR(F$4="2022-2023",F$4="2021-2022",F$4="2020-2021",F$4="2019-2020",F$4="2018-2019"),"","2018-19 Adjustment"))</f>
        <v>#N/A</v>
      </c>
      <c r="F85" s="267" t="e">
        <f>IF(E85="","",'22. 18-19 Exc &amp; Adj'!B69)</f>
        <v>#N/A</v>
      </c>
      <c r="G85" s="281"/>
      <c r="I85" s="254" t="e">
        <f>IF(K$6="Met","",IF(OR(J$4="2022-2023",J$4="2021-2022",J$4="2020-2021",J$4="2019-2020"),"","2019-20 Adjustment"))</f>
        <v>#N/A</v>
      </c>
      <c r="J85" s="267" t="e">
        <f>IF(I85="","",'23. 19-20 Exc &amp; Adj'!B69)</f>
        <v>#N/A</v>
      </c>
      <c r="K85" s="281"/>
      <c r="L85" s="216"/>
      <c r="M85" s="254" t="e">
        <f>IF(O$6="Met","",IF(OR(N$4="2022-2023",N$4="2021-2022",N$4="2020-2021",N$4="2019-2020"),"","2019-20 Adjustment"))</f>
        <v>#N/A</v>
      </c>
      <c r="N85" s="267" t="e">
        <f>IF(M85="","",'23. 19-20 Exc &amp; Adj'!B69)</f>
        <v>#N/A</v>
      </c>
      <c r="O85" s="281"/>
    </row>
    <row r="86" spans="1:16" x14ac:dyDescent="0.25">
      <c r="A86" s="257" t="e">
        <f>IF(C$6="Met","",IF(OR(B$4="2022-2023",B$4="2021-2022",B$4="2020-2021",B$4="2019-2020",B$4="2018-2019",B$4="2017-2018"),"","2017-18 Adjustment"))</f>
        <v>#N/A</v>
      </c>
      <c r="B86" s="268" t="e">
        <f>IF(A86="","",'21. 17-18 Exc &amp; Adj'!B69)</f>
        <v>#N/A</v>
      </c>
      <c r="C86" s="281"/>
      <c r="E86" s="257" t="e">
        <f>IF(G$6="Met","",IF(OR(F$4="2022-2023",F$4="2021-2022",F$4="2020-2021",F$4="2019-2020",F$4="2018-2019",F$4="2017-2018"),"","2017-18 Adjustment"))</f>
        <v>#N/A</v>
      </c>
      <c r="F86" s="268" t="e">
        <f>IF(E86="","",'21. 17-18 Exc &amp; Adj'!B69)</f>
        <v>#N/A</v>
      </c>
      <c r="G86" s="281"/>
      <c r="I86" s="256" t="e">
        <f>IF(K$6="Met","",IF(OR(J$4="2022-2023",J$4="2021-2022",J$4="2020-2021",J$4="2019-2020",J$4="2018-2019"),"","2018-19 Adjustment"))</f>
        <v>#N/A</v>
      </c>
      <c r="J86" s="267" t="e">
        <f>IF(I86="","",'22. 18-19 Exc &amp; Adj'!B69)</f>
        <v>#N/A</v>
      </c>
      <c r="K86" s="281"/>
      <c r="M86" s="256" t="e">
        <f>IF(O$6="Met","",IF(OR(N$4="2022-2023",N$4="2021-2022",N$4="2020-2021",N$4="2019-2020",N$4="2018-2019"),"","2018-19 Adjustment"))</f>
        <v>#N/A</v>
      </c>
      <c r="N86" s="267" t="e">
        <f>IF(M86="","",'22. 18-19 Exc &amp; Adj'!B69)</f>
        <v>#N/A</v>
      </c>
      <c r="O86" s="281"/>
    </row>
    <row r="87" spans="1:16" x14ac:dyDescent="0.25">
      <c r="A87" s="381" t="e">
        <f>IF(C$6="Met","",IF(OR(B$4="2022-2023",B$4="2021-2022",B$4="2020-2021",B$4="2019-2020",B$4="2018-2019",B$4="2017-2018",B$4="2016-2017"),"","2016-17 Adjustment"))</f>
        <v>#N/A</v>
      </c>
      <c r="B87" s="268" t="e">
        <f>IF(A87="","",'20. 16-17 Exc &amp; Adj'!B69)</f>
        <v>#N/A</v>
      </c>
      <c r="C87" s="281"/>
      <c r="E87" s="381" t="e">
        <f>IF(G$6="Met","",IF(OR(F$4="2022-2023",F$4="2021-2022",F$4="2020-2021",F$4="2019-2020",F$4="2018-2019",F$4="2017-2018",F$4="2016-2017"),"","2016-17 Adjustment"))</f>
        <v>#N/A</v>
      </c>
      <c r="F87" s="268" t="e">
        <f>IF(E87="","",'20. 16-17 Exc &amp; Adj'!B69)</f>
        <v>#N/A</v>
      </c>
      <c r="G87" s="281"/>
      <c r="I87" s="257" t="e">
        <f>IF(K$6="Met","",IF(OR(J$4="2022-2023",J$4="2021-2022",J$4="2020-2021",J$4="2019-2020",J$4="2018-2019",J$4="2017-2018"),"","2017-18 Adjustment"))</f>
        <v>#N/A</v>
      </c>
      <c r="J87" s="268" t="e">
        <f>IF(I87="","",'21. 17-18 Exc &amp; Adj'!B69)</f>
        <v>#N/A</v>
      </c>
      <c r="K87" s="281"/>
      <c r="M87" s="257" t="e">
        <f>IF(O$6="Met","",IF(OR(N$4="2022-2023",N$4="2021-2022",N$4="2020-2021",N$4="2019-2020",N$4="2018-2019",N$4="2017-2018"),"","2017-18 Adjustment"))</f>
        <v>#N/A</v>
      </c>
      <c r="N87" s="268" t="e">
        <f>IF(M87="","",'21. 17-18 Exc &amp; Adj'!B69)</f>
        <v>#N/A</v>
      </c>
      <c r="O87" s="281"/>
    </row>
    <row r="88" spans="1:16" x14ac:dyDescent="0.25">
      <c r="A88" s="489" t="s">
        <v>146</v>
      </c>
      <c r="B88" s="489"/>
      <c r="C88" s="281"/>
      <c r="E88" s="488" t="s">
        <v>146</v>
      </c>
      <c r="F88" s="489"/>
      <c r="G88" s="281"/>
      <c r="I88" s="381" t="e">
        <f>IF(K$6="Met","",IF(OR(J$4="2022-2023",J$4="2021-2022",J$4="2020-2021",J$4="2019-2020",J$4="2018-2019",J$4="2017-2018",J$4="2016-2017"),"","2016-17 Adjustment"))</f>
        <v>#N/A</v>
      </c>
      <c r="J88" s="268" t="e">
        <f>IF(I88="","",'20. 16-17 Exc &amp; Adj'!B69)</f>
        <v>#N/A</v>
      </c>
      <c r="K88" s="281"/>
      <c r="M88" s="381" t="e">
        <f>IF(O$6="Met","",IF(OR(N$4="2022-2023",N$4="2021-2022",N$4="2020-2021",N$4="2019-2020",N$4="2018-2019",N$4="2017-2018",N$4="2016-2017"),"","2016-17 Adjustment"))</f>
        <v>#N/A</v>
      </c>
      <c r="N88" s="268" t="e">
        <f>IF(M88="","",'20. 16-17 Exc &amp; Adj'!B69)</f>
        <v>#N/A</v>
      </c>
      <c r="O88" s="281"/>
    </row>
    <row r="89" spans="1:16" ht="16.5" thickBot="1" x14ac:dyDescent="0.3">
      <c r="A89" s="271" t="s">
        <v>75</v>
      </c>
      <c r="B89" s="312" t="e">
        <f>SUM(B80:B87)</f>
        <v>#N/A</v>
      </c>
      <c r="C89" s="282"/>
      <c r="E89" s="271" t="s">
        <v>75</v>
      </c>
      <c r="F89" s="312" t="e">
        <f>SUM(F80:F87)</f>
        <v>#N/A</v>
      </c>
      <c r="G89" s="282"/>
      <c r="I89" s="488" t="s">
        <v>146</v>
      </c>
      <c r="J89" s="489"/>
      <c r="K89" s="281"/>
      <c r="M89" s="488" t="s">
        <v>146</v>
      </c>
      <c r="N89" s="489"/>
      <c r="O89" s="281"/>
    </row>
    <row r="90" spans="1:16" x14ac:dyDescent="0.25">
      <c r="I90" s="274" t="s">
        <v>90</v>
      </c>
      <c r="J90" s="101" t="e">
        <f>SUM(J81:J88)</f>
        <v>#N/A</v>
      </c>
      <c r="K90" s="281"/>
      <c r="M90" s="274" t="s">
        <v>90</v>
      </c>
      <c r="N90" s="101" t="e">
        <f>SUM(N81:N88)</f>
        <v>#N/A</v>
      </c>
      <c r="O90" s="281"/>
    </row>
    <row r="91" spans="1:16" ht="16.5" thickBot="1" x14ac:dyDescent="0.3">
      <c r="A91" s="473" t="s">
        <v>255</v>
      </c>
      <c r="I91" s="271" t="s">
        <v>91</v>
      </c>
      <c r="J91" s="272" t="e">
        <f>IF(J93=0,"",J90/J93)</f>
        <v>#N/A</v>
      </c>
      <c r="K91" s="282"/>
      <c r="M91" s="271" t="s">
        <v>91</v>
      </c>
      <c r="N91" s="272" t="e">
        <f>IF(N93=0,"",N90/N93)</f>
        <v>#N/A</v>
      </c>
      <c r="O91" s="282"/>
    </row>
    <row r="92" spans="1:16" x14ac:dyDescent="0.25">
      <c r="A92" s="417" t="s">
        <v>256</v>
      </c>
      <c r="I92" s="490" t="s">
        <v>146</v>
      </c>
      <c r="J92" s="490"/>
      <c r="K92" s="490"/>
      <c r="M92" s="490" t="s">
        <v>146</v>
      </c>
      <c r="N92" s="490"/>
      <c r="O92" s="490"/>
    </row>
    <row r="93" spans="1:16" x14ac:dyDescent="0.25">
      <c r="I93" s="283" t="s">
        <v>87</v>
      </c>
      <c r="J93" s="464" t="e">
        <f>LOOKUP(J4,'4. Multi-Year MOE Summary'!$A$3:$A$12,'4. Multi-Year MOE Summary'!$C$3:$C$12)</f>
        <v>#N/A</v>
      </c>
      <c r="M93" s="283" t="s">
        <v>87</v>
      </c>
      <c r="N93" s="464" t="e">
        <f>LOOKUP(N4,'4. Multi-Year MOE Summary'!$A$3:$A$12,'4. Multi-Year MOE Summary'!$C$3:$C$12)</f>
        <v>#N/A</v>
      </c>
    </row>
    <row r="94" spans="1:16" x14ac:dyDescent="0.25">
      <c r="A94" s="491" t="s">
        <v>148</v>
      </c>
      <c r="B94" s="491"/>
      <c r="C94" s="491"/>
      <c r="D94" s="491"/>
      <c r="E94" s="491"/>
      <c r="F94" s="491"/>
      <c r="G94" s="491"/>
      <c r="H94" s="491"/>
      <c r="I94" s="491"/>
      <c r="J94" s="491"/>
      <c r="K94" s="491"/>
      <c r="L94" s="491"/>
      <c r="M94" s="491"/>
      <c r="N94" s="491"/>
    </row>
  </sheetData>
  <sheetProtection algorithmName="SHA-512" hashValue="m5S1icorypdduNg6DPtdrPj+UCLranP0ivaJrhU8SI1kCF3ji6UtqECxwk00nflDEgos1ClZlV4/n4dD3lv+mA==" saltValue="OeKM+tWTaLjSPMdqHiLlTQ==" spinCount="100000" sheet="1" objects="1" scenarios="1"/>
  <mergeCells count="35">
    <mergeCell ref="A12:C12"/>
    <mergeCell ref="A25:B25"/>
    <mergeCell ref="A36:B36"/>
    <mergeCell ref="A51:B51"/>
    <mergeCell ref="A63:B63"/>
    <mergeCell ref="E12:G12"/>
    <mergeCell ref="E25:F25"/>
    <mergeCell ref="E36:F36"/>
    <mergeCell ref="E51:F51"/>
    <mergeCell ref="E63:F63"/>
    <mergeCell ref="M25:N25"/>
    <mergeCell ref="M12:O12"/>
    <mergeCell ref="I78:K78"/>
    <mergeCell ref="I89:J89"/>
    <mergeCell ref="I92:K92"/>
    <mergeCell ref="M92:O92"/>
    <mergeCell ref="M89:N89"/>
    <mergeCell ref="M78:O78"/>
    <mergeCell ref="I12:K12"/>
    <mergeCell ref="I25:J25"/>
    <mergeCell ref="I36:J36"/>
    <mergeCell ref="I51:J51"/>
    <mergeCell ref="I63:J63"/>
    <mergeCell ref="I75:J75"/>
    <mergeCell ref="A94:N94"/>
    <mergeCell ref="M75:N75"/>
    <mergeCell ref="M63:N63"/>
    <mergeCell ref="M51:N51"/>
    <mergeCell ref="M36:N36"/>
    <mergeCell ref="A77:C77"/>
    <mergeCell ref="A88:B88"/>
    <mergeCell ref="E75:F75"/>
    <mergeCell ref="E77:G77"/>
    <mergeCell ref="E88:F88"/>
    <mergeCell ref="A75:B75"/>
  </mergeCells>
  <conditionalFormatting sqref="A80:B87">
    <cfRule type="containsBlanks" dxfId="1099" priority="442">
      <formula>LEN(TRIM(A80))=0</formula>
    </cfRule>
  </conditionalFormatting>
  <conditionalFormatting sqref="E80:F87">
    <cfRule type="containsBlanks" dxfId="1098" priority="421">
      <formula>LEN(TRIM(E80))=0</formula>
    </cfRule>
  </conditionalFormatting>
  <conditionalFormatting sqref="I17:J24">
    <cfRule type="containsBlanks" dxfId="1097" priority="397">
      <formula>LEN(TRIM(I17))=0</formula>
    </cfRule>
  </conditionalFormatting>
  <conditionalFormatting sqref="I81:J88">
    <cfRule type="containsBlanks" dxfId="1096" priority="386">
      <formula>LEN(TRIM(I81))=0</formula>
    </cfRule>
  </conditionalFormatting>
  <conditionalFormatting sqref="M43:N50">
    <cfRule type="containsBlanks" dxfId="1095" priority="369">
      <formula>LEN(TRIM(M43))=0</formula>
    </cfRule>
  </conditionalFormatting>
  <conditionalFormatting sqref="M17:N24">
    <cfRule type="containsBlanks" dxfId="1094" priority="373">
      <formula>LEN(TRIM(M17))=0</formula>
    </cfRule>
  </conditionalFormatting>
  <conditionalFormatting sqref="M28:N35">
    <cfRule type="containsBlanks" dxfId="1093" priority="371">
      <formula>LEN(TRIM(M28))=0</formula>
    </cfRule>
  </conditionalFormatting>
  <conditionalFormatting sqref="M55:N62">
    <cfRule type="containsBlanks" dxfId="1092" priority="367">
      <formula>LEN(TRIM(M55))=0</formula>
    </cfRule>
  </conditionalFormatting>
  <conditionalFormatting sqref="M81:N88">
    <cfRule type="containsBlanks" dxfId="1091" priority="363">
      <formula>LEN(TRIM(M81))=0</formula>
    </cfRule>
  </conditionalFormatting>
  <conditionalFormatting sqref="A67:B74">
    <cfRule type="containsBlanks" dxfId="1090" priority="341">
      <formula>LEN(TRIM(A67))=0</formula>
    </cfRule>
  </conditionalFormatting>
  <conditionalFormatting sqref="I67:J74">
    <cfRule type="containsBlanks" dxfId="1089" priority="240">
      <formula>LEN(TRIM(I67))=0</formula>
    </cfRule>
  </conditionalFormatting>
  <conditionalFormatting sqref="M67:N74">
    <cfRule type="containsBlanks" dxfId="1088" priority="215">
      <formula>LEN(TRIM(M67))=0</formula>
    </cfRule>
  </conditionalFormatting>
  <conditionalFormatting sqref="E28:F35">
    <cfRule type="containsBlanks" dxfId="1087" priority="152">
      <formula>LEN(TRIM(E28))=0</formula>
    </cfRule>
  </conditionalFormatting>
  <conditionalFormatting sqref="A28:B35">
    <cfRule type="containsBlanks" dxfId="1086" priority="150">
      <formula>LEN(TRIM(A28))=0</formula>
    </cfRule>
  </conditionalFormatting>
  <conditionalFormatting sqref="A43:B50">
    <cfRule type="containsBlanks" dxfId="1085" priority="126">
      <formula>LEN(TRIM(A43))=0</formula>
    </cfRule>
  </conditionalFormatting>
  <conditionalFormatting sqref="E43:F50">
    <cfRule type="containsBlanks" dxfId="1084" priority="121">
      <formula>LEN(TRIM(E43))=0</formula>
    </cfRule>
  </conditionalFormatting>
  <conditionalFormatting sqref="I28:J35">
    <cfRule type="containsBlanks" dxfId="1083" priority="116">
      <formula>LEN(TRIM(I28))=0</formula>
    </cfRule>
  </conditionalFormatting>
  <conditionalFormatting sqref="I43:J50">
    <cfRule type="containsBlanks" dxfId="1082" priority="111">
      <formula>LEN(TRIM(I43))=0</formula>
    </cfRule>
  </conditionalFormatting>
  <conditionalFormatting sqref="A55:B62">
    <cfRule type="containsBlanks" dxfId="1081" priority="78">
      <formula>LEN(TRIM(A55))=0</formula>
    </cfRule>
  </conditionalFormatting>
  <conditionalFormatting sqref="E55:F62">
    <cfRule type="containsBlanks" dxfId="1080" priority="73">
      <formula>LEN(TRIM(E55))=0</formula>
    </cfRule>
  </conditionalFormatting>
  <conditionalFormatting sqref="I55:J62">
    <cfRule type="containsBlanks" dxfId="1079" priority="68">
      <formula>LEN(TRIM(I55))=0</formula>
    </cfRule>
  </conditionalFormatting>
  <conditionalFormatting sqref="A17:B24">
    <cfRule type="containsBlanks" dxfId="1078" priority="43">
      <formula>LEN(TRIM(A17))=0</formula>
    </cfRule>
  </conditionalFormatting>
  <conditionalFormatting sqref="E17:F24">
    <cfRule type="containsBlanks" dxfId="1077" priority="41">
      <formula>LEN(TRIM(E17))=0</formula>
    </cfRule>
  </conditionalFormatting>
  <conditionalFormatting sqref="E67:F74">
    <cfRule type="containsBlanks" dxfId="1076" priority="14">
      <formula>LEN(TRIM(E67))=0</formula>
    </cfRule>
  </conditionalFormatting>
  <conditionalFormatting sqref="C6 C9 C11">
    <cfRule type="containsText" dxfId="1075" priority="454" operator="containsText" text="Did Not Meet">
      <formula>NOT(ISERROR(SEARCH("Did Not Meet",C6)))</formula>
    </cfRule>
    <cfRule type="containsText" dxfId="1074" priority="455" operator="containsText" text="Met">
      <formula>NOT(ISERROR(SEARCH("Met",C6)))</formula>
    </cfRule>
  </conditionalFormatting>
  <conditionalFormatting sqref="G6 G9 G11">
    <cfRule type="containsText" dxfId="1073" priority="358" operator="containsText" text="Did Not Meet">
      <formula>NOT(ISERROR(SEARCH("Did Not Meet",G6)))</formula>
    </cfRule>
    <cfRule type="containsText" dxfId="1072" priority="359" operator="containsText" text="Met">
      <formula>NOT(ISERROR(SEARCH("Met",G6)))</formula>
    </cfRule>
  </conditionalFormatting>
  <conditionalFormatting sqref="K6 K9 K11">
    <cfRule type="containsText" dxfId="1071" priority="252" operator="containsText" text="Did Not Meet">
      <formula>NOT(ISERROR(SEARCH("Did Not Meet",K6)))</formula>
    </cfRule>
    <cfRule type="containsText" dxfId="1070" priority="253" operator="containsText" text="Met">
      <formula>NOT(ISERROR(SEARCH("Met",K6)))</formula>
    </cfRule>
  </conditionalFormatting>
  <conditionalFormatting sqref="O6 O9 O11">
    <cfRule type="containsText" dxfId="1069" priority="250" operator="containsText" text="Did Not Meet">
      <formula>NOT(ISERROR(SEARCH("Did Not Meet",O6)))</formula>
    </cfRule>
    <cfRule type="containsText" dxfId="1068" priority="251" operator="containsText" text="Met">
      <formula>NOT(ISERROR(SEARCH("Met",O6)))</formula>
    </cfRule>
  </conditionalFormatting>
  <hyperlinks>
    <hyperlink ref="A92" r:id="rId1" xr:uid="{00000000-0004-0000-0E00-000000000000}"/>
  </hyperlinks>
  <pageMargins left="0.7" right="0.7" top="0.75" bottom="0.75" header="0.3" footer="0.3"/>
  <pageSetup orientation="portrait" r:id="rId2"/>
  <tableParts count="2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extLst>
    <ext xmlns:x14="http://schemas.microsoft.com/office/spreadsheetml/2009/9/main" uri="{78C0D931-6437-407d-A8EE-F0AAD7539E65}">
      <x14:conditionalFormattings>
        <x14:conditionalFormatting xmlns:xm="http://schemas.microsoft.com/office/excel/2006/main">
          <x14:cfRule type="expression" priority="268" id="{BAECA715-4E9C-44C3-B5A3-D3EDF8D0060D}">
            <xm:f>'3. Getting Started'!$B$10="No"</xm:f>
            <x14:dxf>
              <fill>
                <patternFill>
                  <bgColor theme="1"/>
                </patternFill>
              </fill>
            </x14:dxf>
          </x14:cfRule>
          <xm:sqref>E73:F73</xm:sqref>
        </x14:conditionalFormatting>
        <x14:conditionalFormatting xmlns:xm="http://schemas.microsoft.com/office/excel/2006/main">
          <x14:cfRule type="expression" priority="245" id="{E700B540-84DF-495B-B931-F413A83A4FB4}">
            <xm:f>'3. Getting Started'!$B$14="No"</xm:f>
            <x14:dxf>
              <fill>
                <patternFill>
                  <bgColor theme="1"/>
                </patternFill>
              </fill>
            </x14:dxf>
          </x14:cfRule>
          <xm:sqref>A69:B69</xm:sqref>
        </x14:conditionalFormatting>
        <x14:conditionalFormatting xmlns:xm="http://schemas.microsoft.com/office/excel/2006/main">
          <x14:cfRule type="expression" priority="246" id="{F8B9C685-D8A6-4763-99E6-6F2EF8BE2331}">
            <xm:f>'3. Getting Started'!$B$13="No"</xm:f>
            <x14:dxf>
              <fill>
                <patternFill>
                  <bgColor theme="1"/>
                </patternFill>
              </fill>
            </x14:dxf>
          </x14:cfRule>
          <xm:sqref>A70:B70</xm:sqref>
        </x14:conditionalFormatting>
        <x14:conditionalFormatting xmlns:xm="http://schemas.microsoft.com/office/excel/2006/main">
          <x14:cfRule type="expression" priority="247" id="{32DBBB0F-48C8-4E3E-92CC-AB4388BE89CA}">
            <xm:f>'3. Getting Started'!$B$12="No"</xm:f>
            <x14:dxf>
              <fill>
                <patternFill>
                  <bgColor theme="1"/>
                </patternFill>
              </fill>
            </x14:dxf>
          </x14:cfRule>
          <xm:sqref>A71:B71</xm:sqref>
        </x14:conditionalFormatting>
        <x14:conditionalFormatting xmlns:xm="http://schemas.microsoft.com/office/excel/2006/main">
          <x14:cfRule type="expression" priority="248" id="{15C97D6A-9000-4C6F-9794-7E7A4EFAC223}">
            <xm:f>'3. Getting Started'!$B$11="No"</xm:f>
            <x14:dxf>
              <fill>
                <patternFill>
                  <bgColor theme="1"/>
                </patternFill>
              </fill>
            </x14:dxf>
          </x14:cfRule>
          <xm:sqref>A72:B72</xm:sqref>
        </x14:conditionalFormatting>
        <x14:conditionalFormatting xmlns:xm="http://schemas.microsoft.com/office/excel/2006/main">
          <x14:cfRule type="expression" priority="249" id="{4AC4DD9A-E1B6-42BC-8945-AE37494582F8}">
            <xm:f>'3. Getting Started'!$B$10="No"</xm:f>
            <x14:dxf>
              <fill>
                <patternFill>
                  <bgColor theme="1"/>
                </patternFill>
              </fill>
            </x14:dxf>
          </x14:cfRule>
          <xm:sqref>A73:B73</xm:sqref>
        </x14:conditionalFormatting>
        <x14:conditionalFormatting xmlns:xm="http://schemas.microsoft.com/office/excel/2006/main">
          <x14:cfRule type="expression" priority="244" id="{4F7F321D-9D75-4B9B-8D24-244498CD86EC}">
            <xm:f>'3. Getting Started'!$B$11="No"</xm:f>
            <x14:dxf>
              <fill>
                <patternFill>
                  <bgColor theme="1"/>
                </patternFill>
              </fill>
            </x14:dxf>
          </x14:cfRule>
          <xm:sqref>E72:F72</xm:sqref>
        </x14:conditionalFormatting>
        <x14:conditionalFormatting xmlns:xm="http://schemas.microsoft.com/office/excel/2006/main">
          <x14:cfRule type="expression" priority="243" id="{792444F3-55B2-4D84-9DB9-D0D76251A450}">
            <xm:f>'3. Getting Started'!$B$12="No"</xm:f>
            <x14:dxf>
              <fill>
                <patternFill>
                  <bgColor theme="1"/>
                </patternFill>
              </fill>
            </x14:dxf>
          </x14:cfRule>
          <xm:sqref>E71:F71</xm:sqref>
        </x14:conditionalFormatting>
        <x14:conditionalFormatting xmlns:xm="http://schemas.microsoft.com/office/excel/2006/main">
          <x14:cfRule type="expression" priority="242" id="{5A8A6CD0-C791-4449-B450-D7D933B42DCE}">
            <xm:f>'3. Getting Started'!$B$13="No"</xm:f>
            <x14:dxf>
              <fill>
                <patternFill>
                  <bgColor theme="1"/>
                </patternFill>
              </fill>
            </x14:dxf>
          </x14:cfRule>
          <xm:sqref>E70:F70</xm:sqref>
        </x14:conditionalFormatting>
        <x14:conditionalFormatting xmlns:xm="http://schemas.microsoft.com/office/excel/2006/main">
          <x14:cfRule type="expression" priority="241" id="{F1D96338-3274-401A-8211-B2FB7F1FC08A}">
            <xm:f>'3. Getting Started'!$B$14="No"</xm:f>
            <x14:dxf>
              <fill>
                <patternFill>
                  <bgColor theme="1"/>
                </patternFill>
              </fill>
            </x14:dxf>
          </x14:cfRule>
          <xm:sqref>E69:F69</xm:sqref>
        </x14:conditionalFormatting>
        <x14:conditionalFormatting xmlns:xm="http://schemas.microsoft.com/office/excel/2006/main">
          <x14:cfRule type="expression" priority="232" id="{763469BF-9158-47A5-8812-E467B0B7FA62}">
            <xm:f>'3. Getting Started'!$B$10="No"</xm:f>
            <x14:dxf>
              <fill>
                <patternFill>
                  <bgColor theme="1"/>
                </patternFill>
              </fill>
            </x14:dxf>
          </x14:cfRule>
          <xm:sqref>I73:J73</xm:sqref>
        </x14:conditionalFormatting>
        <x14:conditionalFormatting xmlns:xm="http://schemas.microsoft.com/office/excel/2006/main">
          <x14:cfRule type="expression" priority="229" id="{6BBD8292-8687-4621-9681-FB00C7B8B334}">
            <xm:f>'3. Getting Started'!$B$11="No"</xm:f>
            <x14:dxf>
              <fill>
                <patternFill>
                  <bgColor theme="1"/>
                </patternFill>
              </fill>
            </x14:dxf>
          </x14:cfRule>
          <xm:sqref>I72:J72</xm:sqref>
        </x14:conditionalFormatting>
        <x14:conditionalFormatting xmlns:xm="http://schemas.microsoft.com/office/excel/2006/main">
          <x14:cfRule type="expression" priority="228" id="{7BA66729-BE94-443E-A719-4676C3C2945A}">
            <xm:f>'3. Getting Started'!$B$12="No"</xm:f>
            <x14:dxf>
              <fill>
                <patternFill>
                  <bgColor theme="1"/>
                </patternFill>
              </fill>
            </x14:dxf>
          </x14:cfRule>
          <xm:sqref>I71:J71</xm:sqref>
        </x14:conditionalFormatting>
        <x14:conditionalFormatting xmlns:xm="http://schemas.microsoft.com/office/excel/2006/main">
          <x14:cfRule type="expression" priority="227" id="{5D6EEFC4-6043-4976-BD9D-05D77DF9DBCB}">
            <xm:f>'3. Getting Started'!$B$13="No"</xm:f>
            <x14:dxf>
              <fill>
                <patternFill>
                  <bgColor theme="1"/>
                </patternFill>
              </fill>
            </x14:dxf>
          </x14:cfRule>
          <xm:sqref>I70:J70</xm:sqref>
        </x14:conditionalFormatting>
        <x14:conditionalFormatting xmlns:xm="http://schemas.microsoft.com/office/excel/2006/main">
          <x14:cfRule type="expression" priority="226" id="{A16C1C5D-6FDE-4C5D-8862-BB54F4A14305}">
            <xm:f>'3. Getting Started'!$B$14="No"</xm:f>
            <x14:dxf>
              <fill>
                <patternFill>
                  <bgColor theme="1"/>
                </patternFill>
              </fill>
            </x14:dxf>
          </x14:cfRule>
          <xm:sqref>I69:J69</xm:sqref>
        </x14:conditionalFormatting>
        <x14:conditionalFormatting xmlns:xm="http://schemas.microsoft.com/office/excel/2006/main">
          <x14:cfRule type="expression" priority="207" id="{2A1329F3-2363-4862-B7F1-58537D79FA5B}">
            <xm:f>'3. Getting Started'!$B$10="No"</xm:f>
            <x14:dxf>
              <fill>
                <patternFill>
                  <bgColor theme="1"/>
                </patternFill>
              </fill>
            </x14:dxf>
          </x14:cfRule>
          <xm:sqref>M73:N73</xm:sqref>
        </x14:conditionalFormatting>
        <x14:conditionalFormatting xmlns:xm="http://schemas.microsoft.com/office/excel/2006/main">
          <x14:cfRule type="expression" priority="204" id="{E5A953EC-F031-4374-8DB7-A804DBF34BB3}">
            <xm:f>'3. Getting Started'!$B$11="No"</xm:f>
            <x14:dxf>
              <fill>
                <patternFill>
                  <bgColor theme="1"/>
                </patternFill>
              </fill>
            </x14:dxf>
          </x14:cfRule>
          <xm:sqref>M72:N72</xm:sqref>
        </x14:conditionalFormatting>
        <x14:conditionalFormatting xmlns:xm="http://schemas.microsoft.com/office/excel/2006/main">
          <x14:cfRule type="expression" priority="203" id="{0B3F36DB-C0D3-411D-B931-9FC5CC8C9BE2}">
            <xm:f>'3. Getting Started'!$B$12="No"</xm:f>
            <x14:dxf>
              <fill>
                <patternFill>
                  <bgColor theme="1"/>
                </patternFill>
              </fill>
            </x14:dxf>
          </x14:cfRule>
          <xm:sqref>M71:N71</xm:sqref>
        </x14:conditionalFormatting>
        <x14:conditionalFormatting xmlns:xm="http://schemas.microsoft.com/office/excel/2006/main">
          <x14:cfRule type="expression" priority="202" id="{C310269D-0B77-4E04-91EC-955DB9AA5847}">
            <xm:f>'3. Getting Started'!$B$13="No"</xm:f>
            <x14:dxf>
              <fill>
                <patternFill>
                  <bgColor theme="1"/>
                </patternFill>
              </fill>
            </x14:dxf>
          </x14:cfRule>
          <xm:sqref>M70:N70</xm:sqref>
        </x14:conditionalFormatting>
        <x14:conditionalFormatting xmlns:xm="http://schemas.microsoft.com/office/excel/2006/main">
          <x14:cfRule type="expression" priority="201" id="{0CB09C26-C9A8-4C1F-9E1B-652C3415BE38}">
            <xm:f>'3. Getting Started'!$B$14="No"</xm:f>
            <x14:dxf>
              <fill>
                <patternFill>
                  <bgColor theme="1"/>
                </patternFill>
              </fill>
            </x14:dxf>
          </x14:cfRule>
          <xm:sqref>M69:N69</xm:sqref>
        </x14:conditionalFormatting>
        <x14:conditionalFormatting xmlns:xm="http://schemas.microsoft.com/office/excel/2006/main">
          <x14:cfRule type="expression" priority="51" id="{23D03764-419B-496E-B6DF-CF77AEE4BA4B}">
            <xm:f>'3. Getting Started'!$B$15="No"</xm:f>
            <x14:dxf>
              <fill>
                <patternFill>
                  <bgColor theme="1"/>
                </patternFill>
              </fill>
            </x14:dxf>
          </x14:cfRule>
          <xm:sqref>A68:B68</xm:sqref>
        </x14:conditionalFormatting>
        <x14:conditionalFormatting xmlns:xm="http://schemas.microsoft.com/office/excel/2006/main">
          <x14:cfRule type="expression" priority="50" id="{974F4BA2-C2AF-4938-A9DD-DDF7B540FD19}">
            <xm:f>'3. Getting Started'!$B$15="No"</xm:f>
            <x14:dxf>
              <fill>
                <patternFill>
                  <bgColor theme="1"/>
                </patternFill>
              </fill>
            </x14:dxf>
          </x14:cfRule>
          <xm:sqref>E68:F68</xm:sqref>
        </x14:conditionalFormatting>
        <x14:conditionalFormatting xmlns:xm="http://schemas.microsoft.com/office/excel/2006/main">
          <x14:cfRule type="expression" priority="49" id="{46470D7F-997E-4C9B-9050-4FF45A7A45A0}">
            <xm:f>'3. Getting Started'!$B$15="No"</xm:f>
            <x14:dxf>
              <fill>
                <patternFill>
                  <bgColor theme="1"/>
                </patternFill>
              </fill>
            </x14:dxf>
          </x14:cfRule>
          <xm:sqref>I68:J68</xm:sqref>
        </x14:conditionalFormatting>
        <x14:conditionalFormatting xmlns:xm="http://schemas.microsoft.com/office/excel/2006/main">
          <x14:cfRule type="expression" priority="48" id="{8513BA13-B825-4660-929B-47830EE56F7B}">
            <xm:f>'3. Getting Started'!$B$15="No"</xm:f>
            <x14:dxf>
              <fill>
                <patternFill>
                  <bgColor theme="1"/>
                </patternFill>
              </fill>
            </x14:dxf>
          </x14:cfRule>
          <xm:sqref>M68:N68</xm:sqref>
        </x14:conditionalFormatting>
        <x14:conditionalFormatting xmlns:xm="http://schemas.microsoft.com/office/excel/2006/main">
          <x14:cfRule type="expression" priority="15" id="{F62E3939-D8DB-4882-A96D-33C3BBEE60F3}">
            <xm:f>'3. Getting Started'!$B$16="No"</xm:f>
            <x14:dxf>
              <fill>
                <patternFill>
                  <bgColor theme="1"/>
                </patternFill>
              </fill>
            </x14:dxf>
          </x14:cfRule>
          <xm:sqref>A67:B67</xm:sqref>
        </x14:conditionalFormatting>
        <x14:conditionalFormatting xmlns:xm="http://schemas.microsoft.com/office/excel/2006/main">
          <x14:cfRule type="expression" priority="16" id="{8C419078-0C37-425F-8B55-E3F4E2DEE211}">
            <xm:f>'3. Getting Started'!$B$16="No"</xm:f>
            <x14:dxf>
              <fill>
                <patternFill>
                  <bgColor theme="1"/>
                </patternFill>
              </fill>
            </x14:dxf>
          </x14:cfRule>
          <xm:sqref>E67:F67</xm:sqref>
        </x14:conditionalFormatting>
        <x14:conditionalFormatting xmlns:xm="http://schemas.microsoft.com/office/excel/2006/main">
          <x14:cfRule type="expression" priority="13" id="{A9798FEE-ECEA-405A-B16C-6C3D70E073E9}">
            <xm:f>'3. Getting Started'!$B$16="No"</xm:f>
            <x14:dxf>
              <fill>
                <patternFill>
                  <bgColor theme="1"/>
                </patternFill>
              </fill>
            </x14:dxf>
          </x14:cfRule>
          <xm:sqref>I67:J67</xm:sqref>
        </x14:conditionalFormatting>
        <x14:conditionalFormatting xmlns:xm="http://schemas.microsoft.com/office/excel/2006/main">
          <x14:cfRule type="expression" priority="12" id="{6E895FC6-1904-4929-B8E4-A6EDD5205F61}">
            <xm:f>'3. Getting Started'!$B$16="No"</xm:f>
            <x14:dxf>
              <fill>
                <patternFill>
                  <bgColor theme="1"/>
                </patternFill>
              </fill>
            </x14:dxf>
          </x14:cfRule>
          <xm:sqref>M67:N67</xm:sqref>
        </x14:conditionalFormatting>
        <x14:conditionalFormatting xmlns:xm="http://schemas.microsoft.com/office/excel/2006/main">
          <x14:cfRule type="expression" priority="7" id="{A8F7F589-C3CB-4E24-9D3A-5845F277D138}">
            <xm:f>'3. Getting Started'!$B$9="No"</xm:f>
            <x14:dxf>
              <fill>
                <patternFill>
                  <bgColor theme="1"/>
                </patternFill>
              </fill>
            </x14:dxf>
          </x14:cfRule>
          <xm:sqref>A74:B74</xm:sqref>
        </x14:conditionalFormatting>
        <x14:conditionalFormatting xmlns:xm="http://schemas.microsoft.com/office/excel/2006/main">
          <x14:cfRule type="expression" priority="5" id="{826DDC82-CD00-466F-BEDC-C5F0CFA3C3D1}">
            <xm:f>'3. Getting Started'!$B$6="No"</xm:f>
            <x14:dxf>
              <font>
                <color theme="1"/>
              </font>
              <fill>
                <patternFill>
                  <bgColor theme="1"/>
                </patternFill>
              </fill>
            </x14:dxf>
          </x14:cfRule>
          <xm:sqref>A3:C89</xm:sqref>
        </x14:conditionalFormatting>
        <x14:conditionalFormatting xmlns:xm="http://schemas.microsoft.com/office/excel/2006/main">
          <x14:cfRule type="expression" priority="4" id="{D39A8587-5ED9-4372-9216-651CF4AB70C6}">
            <xm:f>'3. Getting Started'!$B$9="No"</xm:f>
            <x14:dxf>
              <fill>
                <patternFill>
                  <bgColor theme="1"/>
                </patternFill>
              </fill>
            </x14:dxf>
          </x14:cfRule>
          <xm:sqref>E74:F74</xm:sqref>
        </x14:conditionalFormatting>
        <x14:conditionalFormatting xmlns:xm="http://schemas.microsoft.com/office/excel/2006/main">
          <x14:cfRule type="expression" priority="3" id="{F5B3735C-20C7-4B28-8649-9CA2B56C1A86}">
            <xm:f>'3. Getting Started'!$B$9="No"</xm:f>
            <x14:dxf>
              <fill>
                <patternFill>
                  <bgColor theme="1"/>
                </patternFill>
              </fill>
            </x14:dxf>
          </x14:cfRule>
          <xm:sqref>I74:J74</xm:sqref>
        </x14:conditionalFormatting>
        <x14:conditionalFormatting xmlns:xm="http://schemas.microsoft.com/office/excel/2006/main">
          <x14:cfRule type="expression" priority="2" id="{502F6432-FDDC-4B43-9F0D-14B087FFF59A}">
            <xm:f>'3. Getting Started'!$B$6="No"</xm:f>
            <x14:dxf>
              <font>
                <color theme="1"/>
              </font>
              <fill>
                <patternFill>
                  <bgColor theme="1"/>
                </patternFill>
              </fill>
            </x14:dxf>
          </x14:cfRule>
          <xm:sqref>I3:K93</xm:sqref>
        </x14:conditionalFormatting>
        <x14:conditionalFormatting xmlns:xm="http://schemas.microsoft.com/office/excel/2006/main">
          <x14:cfRule type="expression" priority="1" id="{881978BA-75B1-4C0E-8BC2-BE5434F52BED}">
            <xm:f>'3. Getting Started'!$B$9="No"</xm:f>
            <x14:dxf>
              <fill>
                <patternFill>
                  <bgColor theme="1"/>
                </patternFill>
              </fill>
            </x14:dxf>
          </x14:cfRule>
          <xm:sqref>M74:N74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Lists!$D$2:$D$3</xm:f>
          </x14:formula1>
          <xm:sqref>B1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theme="9"/>
    <pageSetUpPr autoPageBreaks="0"/>
  </sheetPr>
  <dimension ref="A1:AC73"/>
  <sheetViews>
    <sheetView showGridLines="0" zoomScale="90" zoomScaleNormal="90" zoomScalePageLayoutView="90" workbookViewId="0">
      <pane ySplit="2" topLeftCell="A3" activePane="bottomLeft" state="frozen"/>
      <selection pane="bottomLeft" activeCell="A3" sqref="A3"/>
    </sheetView>
  </sheetViews>
  <sheetFormatPr defaultColWidth="0" defaultRowHeight="15.75" zeroHeight="1" x14ac:dyDescent="0.25"/>
  <cols>
    <col min="1" max="1" width="35.25" style="45" customWidth="1"/>
    <col min="2" max="2" width="28.75" style="45" bestFit="1" customWidth="1"/>
    <col min="3" max="5" width="24.75" style="45" customWidth="1"/>
    <col min="6" max="6" width="29.75" style="45" bestFit="1" customWidth="1"/>
    <col min="7" max="7" width="24.75" style="45" customWidth="1"/>
    <col min="8" max="8" width="35.25" style="45" customWidth="1"/>
    <col min="9" max="9" width="28.75" style="45" bestFit="1" customWidth="1"/>
    <col min="10" max="12" width="24.75" style="45" customWidth="1"/>
    <col min="13" max="13" width="29.75" style="45" bestFit="1" customWidth="1"/>
    <col min="14" max="18" width="10.75" style="45" hidden="1" customWidth="1"/>
    <col min="19" max="19" width="12" style="45" hidden="1" customWidth="1"/>
    <col min="20" max="29" width="0" style="45" hidden="1" customWidth="1"/>
    <col min="30" max="16384" width="10.75" style="45" hidden="1"/>
  </cols>
  <sheetData>
    <row r="1" spans="1:20" ht="25.9" customHeight="1" thickBot="1" x14ac:dyDescent="0.3">
      <c r="A1" s="19" t="s">
        <v>102</v>
      </c>
      <c r="B1" s="47"/>
      <c r="D1" s="459" t="s">
        <v>165</v>
      </c>
      <c r="E1" s="460" t="str">
        <f>IF('3. Getting Started'!$B2="","",'3. Getting Started'!$B2)</f>
        <v/>
      </c>
      <c r="G1" s="42"/>
      <c r="I1" s="47"/>
      <c r="J1" s="47"/>
      <c r="K1" s="459" t="s">
        <v>165</v>
      </c>
      <c r="L1" s="460" t="str">
        <f>IF('3. Getting Started'!$B2="","",'3. Getting Started'!$B2)</f>
        <v/>
      </c>
      <c r="M1" s="47"/>
      <c r="N1" s="44"/>
      <c r="O1" s="44"/>
      <c r="P1" s="44"/>
      <c r="Q1" s="44"/>
      <c r="R1" s="44"/>
      <c r="S1" s="44"/>
      <c r="T1" s="44"/>
    </row>
    <row r="2" spans="1:20" ht="25.9" customHeight="1" thickBot="1" x14ac:dyDescent="0.3">
      <c r="A2" s="338" t="s">
        <v>188</v>
      </c>
      <c r="B2" s="204"/>
      <c r="C2" s="204"/>
      <c r="D2" s="204"/>
      <c r="E2" s="204"/>
      <c r="F2" s="205"/>
      <c r="G2" s="81"/>
      <c r="H2" s="338" t="s">
        <v>189</v>
      </c>
      <c r="I2" s="204"/>
      <c r="J2" s="204"/>
      <c r="K2" s="204"/>
      <c r="L2" s="204"/>
      <c r="M2" s="209"/>
      <c r="N2" s="339"/>
      <c r="O2" s="44"/>
      <c r="P2" s="44"/>
      <c r="Q2" s="44"/>
      <c r="R2" s="44"/>
      <c r="S2" s="44"/>
      <c r="T2" s="44"/>
    </row>
    <row r="3" spans="1:20" x14ac:dyDescent="0.25">
      <c r="A3" s="46" t="s">
        <v>153</v>
      </c>
      <c r="B3" s="47"/>
      <c r="C3" s="48"/>
      <c r="D3" s="48"/>
      <c r="E3" s="48"/>
      <c r="F3" s="49"/>
      <c r="G3" s="148"/>
      <c r="H3" s="46" t="s">
        <v>153</v>
      </c>
      <c r="I3" s="47"/>
      <c r="J3" s="48"/>
      <c r="K3" s="48"/>
      <c r="L3" s="48"/>
      <c r="M3" s="49"/>
      <c r="N3" s="50"/>
      <c r="O3" s="50"/>
      <c r="P3" s="50"/>
      <c r="Q3" s="50"/>
      <c r="R3" s="50"/>
    </row>
    <row r="4" spans="1:20" x14ac:dyDescent="0.25">
      <c r="A4" s="51" t="s">
        <v>163</v>
      </c>
      <c r="B4" s="52"/>
      <c r="C4" s="50"/>
      <c r="D4" s="50"/>
      <c r="E4" s="50"/>
      <c r="F4" s="53"/>
      <c r="G4" s="148"/>
      <c r="H4" s="51" t="s">
        <v>163</v>
      </c>
      <c r="I4" s="52"/>
      <c r="J4" s="50"/>
      <c r="K4" s="50"/>
      <c r="L4" s="50"/>
      <c r="M4" s="53"/>
      <c r="N4" s="50"/>
      <c r="O4" s="50"/>
      <c r="P4" s="50"/>
      <c r="Q4" s="50"/>
      <c r="R4" s="50"/>
    </row>
    <row r="5" spans="1:20" ht="30.4" customHeight="1" thickBot="1" x14ac:dyDescent="0.3">
      <c r="A5" s="155" t="s">
        <v>20</v>
      </c>
      <c r="B5" s="54"/>
      <c r="C5" s="54"/>
      <c r="D5" s="54"/>
      <c r="E5" s="54"/>
      <c r="F5" s="145"/>
      <c r="G5" s="149"/>
      <c r="H5" s="155" t="s">
        <v>20</v>
      </c>
      <c r="I5" s="54"/>
      <c r="J5" s="54"/>
      <c r="K5" s="54"/>
      <c r="L5" s="54"/>
      <c r="M5" s="145"/>
      <c r="N5" s="55"/>
      <c r="O5" s="55"/>
      <c r="P5" s="55"/>
      <c r="Q5" s="55"/>
    </row>
    <row r="6" spans="1:20" s="61" customFormat="1" x14ac:dyDescent="0.25">
      <c r="A6" s="56" t="s">
        <v>21</v>
      </c>
      <c r="B6" s="57" t="s">
        <v>22</v>
      </c>
      <c r="C6" s="58" t="s">
        <v>23</v>
      </c>
      <c r="D6" s="58" t="s">
        <v>82</v>
      </c>
      <c r="E6" s="59" t="s">
        <v>83</v>
      </c>
      <c r="F6" s="146" t="s">
        <v>115</v>
      </c>
      <c r="G6" s="150"/>
      <c r="H6" s="56" t="s">
        <v>21</v>
      </c>
      <c r="I6" s="57" t="s">
        <v>22</v>
      </c>
      <c r="J6" s="58" t="s">
        <v>23</v>
      </c>
      <c r="K6" s="58" t="s">
        <v>82</v>
      </c>
      <c r="L6" s="59" t="s">
        <v>83</v>
      </c>
      <c r="M6" s="146" t="s">
        <v>116</v>
      </c>
    </row>
    <row r="7" spans="1:20" x14ac:dyDescent="0.25">
      <c r="A7" s="23"/>
      <c r="B7" s="20"/>
      <c r="C7" s="20"/>
      <c r="D7" s="21"/>
      <c r="E7" s="21"/>
      <c r="F7" s="63">
        <f>D7+E7</f>
        <v>0</v>
      </c>
      <c r="G7" s="151"/>
      <c r="H7" s="23"/>
      <c r="I7" s="20"/>
      <c r="J7" s="20"/>
      <c r="K7" s="21"/>
      <c r="L7" s="21"/>
      <c r="M7" s="63">
        <f>K7+L7</f>
        <v>0</v>
      </c>
    </row>
    <row r="8" spans="1:20" x14ac:dyDescent="0.25">
      <c r="A8" s="23"/>
      <c r="B8" s="20"/>
      <c r="C8" s="20"/>
      <c r="D8" s="21"/>
      <c r="E8" s="21"/>
      <c r="F8" s="63">
        <f>D8+E8</f>
        <v>0</v>
      </c>
      <c r="G8" s="151"/>
      <c r="H8" s="23"/>
      <c r="I8" s="20"/>
      <c r="J8" s="20"/>
      <c r="K8" s="21"/>
      <c r="L8" s="21"/>
      <c r="M8" s="63">
        <f>K8+L8</f>
        <v>0</v>
      </c>
    </row>
    <row r="9" spans="1:20" x14ac:dyDescent="0.25">
      <c r="A9" s="23"/>
      <c r="B9" s="20"/>
      <c r="C9" s="20"/>
      <c r="D9" s="21"/>
      <c r="E9" s="21"/>
      <c r="F9" s="63">
        <f>D9+E9</f>
        <v>0</v>
      </c>
      <c r="G9" s="151"/>
      <c r="H9" s="23"/>
      <c r="I9" s="20"/>
      <c r="J9" s="20"/>
      <c r="K9" s="21"/>
      <c r="L9" s="21"/>
      <c r="M9" s="63">
        <f>K9+L9</f>
        <v>0</v>
      </c>
    </row>
    <row r="10" spans="1:20" x14ac:dyDescent="0.25">
      <c r="A10" s="23"/>
      <c r="B10" s="20"/>
      <c r="C10" s="20"/>
      <c r="D10" s="21"/>
      <c r="E10" s="21"/>
      <c r="F10" s="63">
        <f>D10+E10</f>
        <v>0</v>
      </c>
      <c r="G10" s="151"/>
      <c r="H10" s="23"/>
      <c r="I10" s="20"/>
      <c r="J10" s="20"/>
      <c r="K10" s="21"/>
      <c r="L10" s="21"/>
      <c r="M10" s="63">
        <f>K10+L10</f>
        <v>0</v>
      </c>
    </row>
    <row r="11" spans="1:20" x14ac:dyDescent="0.25">
      <c r="A11" s="23"/>
      <c r="B11" s="20"/>
      <c r="C11" s="20"/>
      <c r="D11" s="21"/>
      <c r="E11" s="21"/>
      <c r="F11" s="63">
        <f>D11+E11</f>
        <v>0</v>
      </c>
      <c r="G11" s="151"/>
      <c r="H11" s="23"/>
      <c r="I11" s="20"/>
      <c r="J11" s="20"/>
      <c r="K11" s="21"/>
      <c r="L11" s="21"/>
      <c r="M11" s="63">
        <f>K11+L11</f>
        <v>0</v>
      </c>
    </row>
    <row r="12" spans="1:20" ht="16.899999999999999" customHeight="1" thickBot="1" x14ac:dyDescent="0.3">
      <c r="A12" s="65"/>
      <c r="B12" s="66"/>
      <c r="C12" s="67" t="s">
        <v>24</v>
      </c>
      <c r="D12" s="68">
        <f t="shared" ref="D12:F12" si="0">SUM(D7:D11)</f>
        <v>0</v>
      </c>
      <c r="E12" s="68">
        <f t="shared" si="0"/>
        <v>0</v>
      </c>
      <c r="F12" s="69">
        <f t="shared" si="0"/>
        <v>0</v>
      </c>
      <c r="G12" s="151"/>
      <c r="H12" s="65"/>
      <c r="I12" s="66"/>
      <c r="J12" s="67" t="s">
        <v>24</v>
      </c>
      <c r="K12" s="68">
        <f t="shared" ref="K12:M12" si="1">SUM(K7:K11)</f>
        <v>0</v>
      </c>
      <c r="L12" s="68">
        <f t="shared" si="1"/>
        <v>0</v>
      </c>
      <c r="M12" s="69">
        <f t="shared" si="1"/>
        <v>0</v>
      </c>
    </row>
    <row r="13" spans="1:20" ht="33.4" customHeight="1" thickBot="1" x14ac:dyDescent="0.3">
      <c r="A13" s="156" t="s">
        <v>25</v>
      </c>
      <c r="B13" s="42"/>
      <c r="C13" s="42"/>
      <c r="D13" s="42"/>
      <c r="E13" s="42"/>
      <c r="F13" s="147"/>
      <c r="G13" s="149"/>
      <c r="H13" s="156" t="s">
        <v>25</v>
      </c>
      <c r="I13" s="42"/>
      <c r="J13" s="42"/>
      <c r="K13" s="42"/>
      <c r="L13" s="42"/>
      <c r="M13" s="147"/>
      <c r="N13" s="55"/>
      <c r="O13" s="55"/>
      <c r="P13" s="55"/>
      <c r="Q13" s="70"/>
    </row>
    <row r="14" spans="1:20" x14ac:dyDescent="0.25">
      <c r="A14" s="71" t="s">
        <v>21</v>
      </c>
      <c r="B14" s="72" t="s">
        <v>22</v>
      </c>
      <c r="C14" s="73" t="s">
        <v>62</v>
      </c>
      <c r="D14" s="58" t="s">
        <v>82</v>
      </c>
      <c r="E14" s="59" t="s">
        <v>83</v>
      </c>
      <c r="F14" s="146" t="s">
        <v>115</v>
      </c>
      <c r="G14" s="152"/>
      <c r="H14" s="71" t="s">
        <v>21</v>
      </c>
      <c r="I14" s="72" t="s">
        <v>22</v>
      </c>
      <c r="J14" s="73" t="s">
        <v>62</v>
      </c>
      <c r="K14" s="58" t="s">
        <v>82</v>
      </c>
      <c r="L14" s="59" t="s">
        <v>83</v>
      </c>
      <c r="M14" s="146" t="s">
        <v>116</v>
      </c>
    </row>
    <row r="15" spans="1:20" x14ac:dyDescent="0.25">
      <c r="A15" s="24"/>
      <c r="B15" s="39"/>
      <c r="C15" s="451"/>
      <c r="D15" s="21"/>
      <c r="E15" s="21"/>
      <c r="F15" s="63">
        <f>D15+E15</f>
        <v>0</v>
      </c>
      <c r="G15" s="151"/>
      <c r="H15" s="24"/>
      <c r="I15" s="39"/>
      <c r="J15" s="451"/>
      <c r="K15" s="21"/>
      <c r="L15" s="21"/>
      <c r="M15" s="63">
        <f>K15+L15</f>
        <v>0</v>
      </c>
    </row>
    <row r="16" spans="1:20" x14ac:dyDescent="0.25">
      <c r="A16" s="24"/>
      <c r="B16" s="39"/>
      <c r="C16" s="451"/>
      <c r="D16" s="21"/>
      <c r="E16" s="21"/>
      <c r="F16" s="63">
        <f>D16+E16</f>
        <v>0</v>
      </c>
      <c r="G16" s="151"/>
      <c r="H16" s="24"/>
      <c r="I16" s="39"/>
      <c r="J16" s="451"/>
      <c r="K16" s="21"/>
      <c r="L16" s="21"/>
      <c r="M16" s="63">
        <f>K16+L16</f>
        <v>0</v>
      </c>
    </row>
    <row r="17" spans="1:18" x14ac:dyDescent="0.25">
      <c r="A17" s="24"/>
      <c r="B17" s="39"/>
      <c r="C17" s="451"/>
      <c r="D17" s="21"/>
      <c r="E17" s="21"/>
      <c r="F17" s="63">
        <f>D17+E17</f>
        <v>0</v>
      </c>
      <c r="G17" s="151"/>
      <c r="H17" s="24"/>
      <c r="I17" s="39"/>
      <c r="J17" s="451"/>
      <c r="K17" s="21"/>
      <c r="L17" s="21"/>
      <c r="M17" s="63">
        <f>K17+L17</f>
        <v>0</v>
      </c>
    </row>
    <row r="18" spans="1:18" x14ac:dyDescent="0.25">
      <c r="A18" s="24"/>
      <c r="B18" s="39"/>
      <c r="C18" s="451"/>
      <c r="D18" s="21"/>
      <c r="E18" s="21"/>
      <c r="F18" s="63">
        <f>D18+E18</f>
        <v>0</v>
      </c>
      <c r="G18" s="151"/>
      <c r="H18" s="24"/>
      <c r="I18" s="39"/>
      <c r="J18" s="451"/>
      <c r="K18" s="21"/>
      <c r="L18" s="21"/>
      <c r="M18" s="63">
        <f>K18+L18</f>
        <v>0</v>
      </c>
    </row>
    <row r="19" spans="1:18" x14ac:dyDescent="0.25">
      <c r="A19" s="24"/>
      <c r="B19" s="39"/>
      <c r="C19" s="451"/>
      <c r="D19" s="21"/>
      <c r="E19" s="21"/>
      <c r="F19" s="63">
        <f>D19+E19</f>
        <v>0</v>
      </c>
      <c r="G19" s="151"/>
      <c r="H19" s="24"/>
      <c r="I19" s="39"/>
      <c r="J19" s="451"/>
      <c r="K19" s="21"/>
      <c r="L19" s="21"/>
      <c r="M19" s="63">
        <f>K19+L19</f>
        <v>0</v>
      </c>
    </row>
    <row r="20" spans="1:18" x14ac:dyDescent="0.25">
      <c r="A20" s="157"/>
      <c r="B20" s="158"/>
      <c r="C20" s="159" t="s">
        <v>26</v>
      </c>
      <c r="D20" s="62">
        <f t="shared" ref="D20:F20" si="2">SUM(D15:D19)</f>
        <v>0</v>
      </c>
      <c r="E20" s="62">
        <f t="shared" si="2"/>
        <v>0</v>
      </c>
      <c r="F20" s="63">
        <f t="shared" si="2"/>
        <v>0</v>
      </c>
      <c r="G20" s="151"/>
      <c r="H20" s="157"/>
      <c r="I20" s="158"/>
      <c r="J20" s="159" t="s">
        <v>26</v>
      </c>
      <c r="K20" s="62">
        <f t="shared" ref="K20:M20" si="3">SUM(K15:K19)</f>
        <v>0</v>
      </c>
      <c r="L20" s="62">
        <f t="shared" si="3"/>
        <v>0</v>
      </c>
      <c r="M20" s="63">
        <f t="shared" si="3"/>
        <v>0</v>
      </c>
    </row>
    <row r="21" spans="1:18" ht="16.5" thickBot="1" x14ac:dyDescent="0.3">
      <c r="A21" s="190"/>
      <c r="B21" s="191"/>
      <c r="C21" s="191"/>
      <c r="D21" s="192" t="s">
        <v>124</v>
      </c>
      <c r="E21" s="193"/>
      <c r="F21" s="316">
        <f>F12-F20</f>
        <v>0</v>
      </c>
      <c r="G21" s="153"/>
      <c r="H21" s="190"/>
      <c r="I21" s="191"/>
      <c r="J21" s="191"/>
      <c r="K21" s="192" t="s">
        <v>27</v>
      </c>
      <c r="L21" s="193"/>
      <c r="M21" s="316">
        <f>M12-M20</f>
        <v>0</v>
      </c>
      <c r="N21" s="70"/>
      <c r="O21" s="70"/>
      <c r="P21" s="70"/>
      <c r="Q21" s="70"/>
    </row>
    <row r="22" spans="1:18" ht="16.5" thickBot="1" x14ac:dyDescent="0.3">
      <c r="A22" s="500" t="s">
        <v>146</v>
      </c>
      <c r="B22" s="500"/>
      <c r="C22" s="500"/>
      <c r="D22" s="500"/>
      <c r="E22" s="500"/>
      <c r="F22" s="500"/>
      <c r="G22" s="78"/>
      <c r="H22" s="500" t="s">
        <v>146</v>
      </c>
      <c r="I22" s="500"/>
      <c r="J22" s="500"/>
      <c r="K22" s="500"/>
      <c r="L22" s="500"/>
      <c r="M22" s="500"/>
      <c r="N22" s="78"/>
      <c r="O22" s="78"/>
      <c r="P22" s="78"/>
      <c r="Q22" s="78"/>
      <c r="R22" s="78"/>
    </row>
    <row r="23" spans="1:18" x14ac:dyDescent="0.25">
      <c r="A23" s="79" t="s">
        <v>154</v>
      </c>
      <c r="B23" s="43"/>
      <c r="C23" s="43"/>
      <c r="D23" s="43"/>
      <c r="E23" s="80"/>
      <c r="F23" s="1" t="s">
        <v>92</v>
      </c>
      <c r="G23" s="78"/>
      <c r="H23" s="79" t="s">
        <v>154</v>
      </c>
      <c r="I23" s="43"/>
      <c r="J23" s="43"/>
      <c r="K23" s="43"/>
      <c r="L23" s="80"/>
      <c r="M23" s="1" t="s">
        <v>92</v>
      </c>
      <c r="N23" s="78"/>
      <c r="O23" s="78"/>
      <c r="P23" s="78"/>
      <c r="Q23" s="78"/>
      <c r="R23" s="78"/>
    </row>
    <row r="24" spans="1:18" x14ac:dyDescent="0.25">
      <c r="A24" s="183" t="s">
        <v>62</v>
      </c>
      <c r="B24" s="184" t="s">
        <v>33</v>
      </c>
      <c r="C24" s="184" t="s">
        <v>0</v>
      </c>
      <c r="D24" s="184" t="s">
        <v>1</v>
      </c>
      <c r="E24" s="185" t="s">
        <v>86</v>
      </c>
      <c r="F24" s="197" t="s">
        <v>93</v>
      </c>
      <c r="G24" s="78"/>
      <c r="H24" s="183" t="s">
        <v>62</v>
      </c>
      <c r="I24" s="184" t="s">
        <v>33</v>
      </c>
      <c r="J24" s="184" t="s">
        <v>0</v>
      </c>
      <c r="K24" s="184" t="s">
        <v>1</v>
      </c>
      <c r="L24" s="185" t="s">
        <v>86</v>
      </c>
      <c r="M24" s="197" t="s">
        <v>93</v>
      </c>
      <c r="N24" s="78"/>
      <c r="O24" s="78"/>
      <c r="P24" s="78"/>
      <c r="Q24" s="78"/>
      <c r="R24" s="78"/>
    </row>
    <row r="25" spans="1:18" x14ac:dyDescent="0.25">
      <c r="A25" s="329" t="str">
        <f>IF(B31="","Projected Reduction",IF(B31&lt;0,"Projected Reduction",IF(B31&gt;=0,"Not eligible for this exception","Projected Reduction")))</f>
        <v>Projected Reduction</v>
      </c>
      <c r="B25" s="323">
        <v>0</v>
      </c>
      <c r="C25" s="323">
        <v>0</v>
      </c>
      <c r="D25" s="323">
        <v>0</v>
      </c>
      <c r="E25" s="324">
        <v>0</v>
      </c>
      <c r="F25" s="197" t="s">
        <v>94</v>
      </c>
      <c r="G25" s="78"/>
      <c r="H25" s="329" t="str">
        <f>IF(I31="","Allowed Reduction",IF(I31&lt;0,"Allowed Reduction",IF(I31&gt;=0,"Not eligible for this exception","Allowed Reduction")))</f>
        <v>Allowed Reduction</v>
      </c>
      <c r="I25" s="323">
        <v>0</v>
      </c>
      <c r="J25" s="323">
        <v>0</v>
      </c>
      <c r="K25" s="323">
        <v>0</v>
      </c>
      <c r="L25" s="324">
        <v>0</v>
      </c>
      <c r="M25" s="197" t="s">
        <v>94</v>
      </c>
      <c r="N25" s="78"/>
      <c r="O25" s="78"/>
      <c r="P25" s="78"/>
      <c r="Q25" s="78"/>
      <c r="R25" s="78"/>
    </row>
    <row r="26" spans="1:18" ht="16.5" thickBot="1" x14ac:dyDescent="0.3">
      <c r="A26" s="501" t="s">
        <v>146</v>
      </c>
      <c r="B26" s="501"/>
      <c r="C26" s="501"/>
      <c r="D26" s="501"/>
      <c r="E26" s="501"/>
      <c r="F26" s="197" t="s">
        <v>95</v>
      </c>
      <c r="G26" s="78"/>
      <c r="H26" s="501" t="s">
        <v>146</v>
      </c>
      <c r="I26" s="501"/>
      <c r="J26" s="501"/>
      <c r="K26" s="501"/>
      <c r="L26" s="501"/>
      <c r="M26" s="197" t="s">
        <v>95</v>
      </c>
      <c r="N26" s="78"/>
      <c r="O26" s="78"/>
      <c r="P26" s="78"/>
      <c r="Q26" s="78"/>
      <c r="R26" s="78"/>
    </row>
    <row r="27" spans="1:18" ht="24" customHeight="1" x14ac:dyDescent="0.25">
      <c r="A27" s="79" t="s">
        <v>155</v>
      </c>
      <c r="B27" s="43"/>
      <c r="C27" s="43"/>
      <c r="D27" s="154"/>
      <c r="E27" s="81"/>
      <c r="F27" s="81"/>
      <c r="H27" s="79" t="s">
        <v>155</v>
      </c>
      <c r="I27" s="43"/>
      <c r="J27" s="43"/>
      <c r="K27" s="154"/>
      <c r="L27" s="81"/>
      <c r="M27" s="81"/>
      <c r="N27" s="83"/>
      <c r="O27" s="83"/>
      <c r="P27" s="83"/>
    </row>
    <row r="28" spans="1:18" x14ac:dyDescent="0.25">
      <c r="A28" s="84" t="s">
        <v>62</v>
      </c>
      <c r="B28" s="85" t="s">
        <v>63</v>
      </c>
      <c r="C28" s="86"/>
      <c r="D28" s="194"/>
      <c r="E28" s="86"/>
      <c r="F28" s="86"/>
      <c r="H28" s="84" t="s">
        <v>62</v>
      </c>
      <c r="I28" s="85" t="s">
        <v>63</v>
      </c>
      <c r="J28" s="86"/>
      <c r="K28" s="194"/>
      <c r="L28" s="86"/>
      <c r="M28" s="86"/>
      <c r="N28" s="87"/>
      <c r="O28" s="83"/>
      <c r="P28" s="83"/>
    </row>
    <row r="29" spans="1:18" x14ac:dyDescent="0.25">
      <c r="A29" s="88" t="s">
        <v>186</v>
      </c>
      <c r="B29" s="394" t="str">
        <f>IF('14. 23-24 Amounts'!B1="","",'14. 23-24 Amounts'!B1)</f>
        <v/>
      </c>
      <c r="C29" s="86"/>
      <c r="D29" s="194"/>
      <c r="E29" s="86"/>
      <c r="F29" s="86"/>
      <c r="H29" s="88" t="s">
        <v>187</v>
      </c>
      <c r="I29" s="394" t="str">
        <f>IF('14. 23-24 Amounts'!I1="","",'14. 23-24 Amounts'!I1)</f>
        <v/>
      </c>
      <c r="J29" s="86"/>
      <c r="K29" s="194"/>
      <c r="L29" s="86"/>
      <c r="M29" s="86"/>
      <c r="N29" s="87"/>
      <c r="O29" s="87"/>
      <c r="P29" s="83"/>
    </row>
    <row r="30" spans="1:18" x14ac:dyDescent="0.25">
      <c r="A30" s="89" t="s">
        <v>205</v>
      </c>
      <c r="B30" s="394" t="str">
        <f>IF('11. 22-23 Amounts'!B1="","",'11. 22-23 Amounts'!B1)</f>
        <v/>
      </c>
      <c r="C30" s="87"/>
      <c r="D30" s="195"/>
      <c r="E30" s="87"/>
      <c r="F30" s="86"/>
      <c r="G30" s="86"/>
      <c r="H30" s="89" t="s">
        <v>205</v>
      </c>
      <c r="I30" s="394" t="str">
        <f>IF('4. Multi-Year MOE Summary'!$C$10="","",'4. Multi-Year MOE Summary'!$C$10)</f>
        <v/>
      </c>
      <c r="J30" s="87"/>
      <c r="K30" s="195"/>
      <c r="L30" s="87"/>
      <c r="M30" s="86"/>
      <c r="N30" s="87"/>
      <c r="O30" s="87"/>
      <c r="P30" s="83"/>
    </row>
    <row r="31" spans="1:18" x14ac:dyDescent="0.25">
      <c r="A31" s="89" t="s">
        <v>65</v>
      </c>
      <c r="B31" s="90" t="str">
        <f>IF(B29="","",B29-B30)</f>
        <v/>
      </c>
      <c r="C31" s="86" t="str">
        <f>IF(B31="","",IF(B31&gt;=0,"Not eligible for this exception",""))</f>
        <v/>
      </c>
      <c r="D31" s="194"/>
      <c r="E31" s="86"/>
      <c r="F31" s="86"/>
      <c r="G31" s="91"/>
      <c r="H31" s="89" t="s">
        <v>65</v>
      </c>
      <c r="I31" s="90" t="str">
        <f>IF(I29="","",I29-I30)</f>
        <v/>
      </c>
      <c r="J31" s="86" t="str">
        <f>IF(I31="","",IF(I31&gt;=0,"Not eligible for this exception",""))</f>
        <v/>
      </c>
      <c r="K31" s="194"/>
      <c r="L31" s="86"/>
      <c r="M31" s="86"/>
      <c r="N31" s="93"/>
      <c r="O31" s="93"/>
      <c r="P31" s="83"/>
    </row>
    <row r="32" spans="1:18" x14ac:dyDescent="0.25">
      <c r="A32" s="94" t="s">
        <v>66</v>
      </c>
      <c r="B32" s="95" t="str">
        <f>IF(B31&lt;=0,ABS(B31/B30),"")</f>
        <v/>
      </c>
      <c r="C32" s="96"/>
      <c r="D32" s="196"/>
      <c r="E32" s="96"/>
      <c r="F32" s="78"/>
      <c r="G32" s="78"/>
      <c r="H32" s="94" t="s">
        <v>66</v>
      </c>
      <c r="I32" s="95" t="str">
        <f>IF(I31&lt;=0,ABS(I31/I30),"")</f>
        <v/>
      </c>
      <c r="J32" s="96"/>
      <c r="K32" s="196"/>
      <c r="L32" s="96"/>
      <c r="M32" s="78"/>
      <c r="N32" s="97"/>
      <c r="O32" s="97"/>
      <c r="P32" s="83"/>
    </row>
    <row r="33" spans="1:29" ht="31.15" customHeight="1" x14ac:dyDescent="0.25">
      <c r="A33" s="183" t="s">
        <v>62</v>
      </c>
      <c r="B33" s="184" t="s">
        <v>33</v>
      </c>
      <c r="C33" s="184" t="s">
        <v>0</v>
      </c>
      <c r="D33" s="78"/>
      <c r="E33" s="52"/>
      <c r="F33" s="52"/>
      <c r="G33" s="78"/>
      <c r="H33" s="183" t="s">
        <v>62</v>
      </c>
      <c r="I33" s="184" t="s">
        <v>33</v>
      </c>
      <c r="J33" s="184" t="s">
        <v>0</v>
      </c>
      <c r="K33" s="78"/>
      <c r="L33" s="52"/>
      <c r="M33" s="52"/>
      <c r="N33" s="83"/>
    </row>
    <row r="34" spans="1:29" x14ac:dyDescent="0.25">
      <c r="A34" s="186" t="s">
        <v>206</v>
      </c>
      <c r="B34" s="100" t="str">
        <f>IF(B31&gt;=0,"",IF('3. Getting Started'!$B$7="No","",'11. 22-23 Amounts'!D30))</f>
        <v/>
      </c>
      <c r="C34" s="100" t="str">
        <f>IF(B31&gt;=0,"",IF('3. Getting Started'!$B$7="No","",'11. 22-23 Amounts'!F30))</f>
        <v/>
      </c>
      <c r="D34" s="101"/>
      <c r="E34" s="55"/>
      <c r="F34" s="55"/>
      <c r="G34" s="52"/>
      <c r="H34" s="186" t="s">
        <v>207</v>
      </c>
      <c r="I34" s="100" t="str">
        <f>IF(I31&gt;=0,"",IF('3. Getting Started'!$B$7="No","",'4. Multi-Year MOE Summary'!$D$10))</f>
        <v/>
      </c>
      <c r="J34" s="100" t="str">
        <f>IF(I31&gt;=0,"",IF('3. Getting Started'!$B$7="No","",'4. Multi-Year MOE Summary'!$F$10))</f>
        <v/>
      </c>
      <c r="K34" s="101"/>
      <c r="L34" s="55"/>
      <c r="M34" s="55"/>
      <c r="N34" s="83"/>
    </row>
    <row r="35" spans="1:29" x14ac:dyDescent="0.25">
      <c r="A35" s="329" t="s">
        <v>125</v>
      </c>
      <c r="B35" s="322">
        <f>IF(B31&gt;=0,0,IF('3. Getting Started'!$B$7="No",0,B32*B34))</f>
        <v>0</v>
      </c>
      <c r="C35" s="322">
        <f>IF(B31&gt;=0,0,IF('3. Getting Started'!$B$7="No",0,B32*C34))</f>
        <v>0</v>
      </c>
      <c r="D35" s="102"/>
      <c r="E35" s="82"/>
      <c r="F35" s="82"/>
      <c r="G35" s="81"/>
      <c r="H35" s="329" t="s">
        <v>67</v>
      </c>
      <c r="I35" s="322">
        <f>IF(I31&gt;=0,0,IF('3. Getting Started'!$B$7="No",0,I32*I34))</f>
        <v>0</v>
      </c>
      <c r="J35" s="322">
        <f>IF(I31&gt;=0,0,IF('3. Getting Started'!$B$7="No",0,I32*J34))</f>
        <v>0</v>
      </c>
      <c r="K35" s="102"/>
      <c r="L35" s="82"/>
      <c r="M35" s="82"/>
      <c r="N35" s="83"/>
    </row>
    <row r="36" spans="1:29" ht="16.5" thickBot="1" x14ac:dyDescent="0.3">
      <c r="A36" s="499" t="s">
        <v>146</v>
      </c>
      <c r="B36" s="499"/>
      <c r="C36" s="499"/>
      <c r="D36" s="86"/>
      <c r="E36" s="86"/>
      <c r="F36" s="86"/>
      <c r="G36" s="103"/>
      <c r="H36" s="499" t="s">
        <v>146</v>
      </c>
      <c r="I36" s="499"/>
      <c r="J36" s="499"/>
      <c r="K36" s="86"/>
      <c r="L36" s="86"/>
      <c r="M36" s="86"/>
    </row>
    <row r="37" spans="1:29" x14ac:dyDescent="0.25">
      <c r="A37" s="79" t="s">
        <v>156</v>
      </c>
      <c r="B37" s="105"/>
      <c r="C37" s="106"/>
      <c r="D37" s="107"/>
      <c r="E37" s="91"/>
      <c r="F37" s="91"/>
      <c r="G37" s="103"/>
      <c r="H37" s="79" t="s">
        <v>156</v>
      </c>
      <c r="I37" s="105"/>
      <c r="J37" s="106"/>
      <c r="K37" s="107"/>
      <c r="L37" s="91"/>
      <c r="M37" s="91"/>
      <c r="N37" s="504"/>
      <c r="O37" s="504"/>
      <c r="P37" s="504"/>
      <c r="Q37" s="504"/>
      <c r="R37" s="504"/>
      <c r="S37" s="307"/>
      <c r="T37" s="504"/>
      <c r="U37" s="504"/>
      <c r="V37" s="504"/>
      <c r="W37" s="504"/>
      <c r="X37" s="504"/>
      <c r="Y37" s="504"/>
      <c r="Z37" s="109"/>
      <c r="AA37" s="109"/>
    </row>
    <row r="38" spans="1:29" x14ac:dyDescent="0.25">
      <c r="A38" s="110" t="s">
        <v>158</v>
      </c>
      <c r="B38" s="52"/>
      <c r="C38" s="114"/>
      <c r="D38" s="76"/>
      <c r="E38" s="78"/>
      <c r="F38" s="78"/>
      <c r="G38" s="103"/>
      <c r="H38" s="110" t="s">
        <v>158</v>
      </c>
      <c r="I38" s="52"/>
      <c r="J38" s="114"/>
      <c r="K38" s="76"/>
      <c r="L38" s="78"/>
      <c r="M38" s="78"/>
      <c r="N38" s="504"/>
      <c r="O38" s="504"/>
      <c r="P38" s="504"/>
      <c r="Q38" s="504"/>
      <c r="R38" s="504"/>
      <c r="S38" s="504"/>
      <c r="T38" s="504"/>
      <c r="U38" s="504"/>
      <c r="V38" s="504"/>
      <c r="W38" s="504"/>
      <c r="X38" s="504"/>
      <c r="Y38" s="504"/>
      <c r="Z38" s="109"/>
      <c r="AA38" s="109"/>
    </row>
    <row r="39" spans="1:29" ht="33" customHeight="1" x14ac:dyDescent="0.25">
      <c r="A39" s="160" t="s">
        <v>157</v>
      </c>
      <c r="B39" s="52"/>
      <c r="C39" s="111"/>
      <c r="D39" s="76"/>
      <c r="E39" s="78"/>
      <c r="F39" s="78"/>
      <c r="G39" s="103"/>
      <c r="H39" s="160" t="s">
        <v>157</v>
      </c>
      <c r="I39" s="52"/>
      <c r="J39" s="111"/>
      <c r="K39" s="76"/>
      <c r="L39" s="78"/>
      <c r="M39" s="78"/>
      <c r="N39" s="307"/>
      <c r="O39" s="307"/>
      <c r="P39" s="307"/>
      <c r="Q39" s="307"/>
      <c r="R39" s="307"/>
      <c r="S39" s="307"/>
      <c r="T39" s="307"/>
      <c r="U39" s="307"/>
      <c r="V39" s="307"/>
      <c r="W39" s="307"/>
      <c r="X39" s="307"/>
      <c r="Y39" s="109"/>
      <c r="Z39" s="109"/>
    </row>
    <row r="40" spans="1:29" x14ac:dyDescent="0.25">
      <c r="A40" s="161" t="s">
        <v>61</v>
      </c>
      <c r="B40" s="112" t="s">
        <v>28</v>
      </c>
      <c r="C40" s="162" t="s">
        <v>117</v>
      </c>
      <c r="D40" s="82"/>
      <c r="E40" s="103"/>
      <c r="F40" s="103"/>
      <c r="G40" s="104"/>
      <c r="H40" s="161" t="s">
        <v>61</v>
      </c>
      <c r="I40" s="112" t="s">
        <v>28</v>
      </c>
      <c r="J40" s="162" t="s">
        <v>120</v>
      </c>
      <c r="K40" s="82"/>
      <c r="L40" s="103"/>
      <c r="M40" s="103"/>
      <c r="N40" s="77"/>
      <c r="O40" s="77"/>
      <c r="P40" s="77"/>
      <c r="Q40" s="77"/>
      <c r="R40" s="77"/>
      <c r="S40" s="77"/>
      <c r="T40" s="77"/>
      <c r="U40" s="77"/>
      <c r="V40" s="77"/>
      <c r="W40" s="77"/>
      <c r="X40" s="77"/>
      <c r="Y40" s="109"/>
      <c r="Z40" s="109"/>
    </row>
    <row r="41" spans="1:29" x14ac:dyDescent="0.25">
      <c r="A41" s="163"/>
      <c r="B41" s="127"/>
      <c r="C41" s="164"/>
      <c r="D41" s="103"/>
      <c r="E41" s="103"/>
      <c r="F41" s="103"/>
      <c r="G41" s="104"/>
      <c r="H41" s="163"/>
      <c r="I41" s="127"/>
      <c r="J41" s="164"/>
      <c r="K41" s="103"/>
      <c r="L41" s="103"/>
      <c r="M41" s="103"/>
      <c r="N41" s="77"/>
      <c r="O41" s="77"/>
      <c r="P41" s="77"/>
      <c r="Q41" s="77"/>
      <c r="R41" s="77"/>
      <c r="S41" s="77"/>
      <c r="T41" s="77"/>
      <c r="U41" s="77"/>
      <c r="V41" s="77"/>
      <c r="W41" s="77"/>
      <c r="X41" s="77"/>
      <c r="Y41" s="109"/>
      <c r="Z41" s="109"/>
    </row>
    <row r="42" spans="1:29" x14ac:dyDescent="0.25">
      <c r="A42" s="163"/>
      <c r="B42" s="127"/>
      <c r="C42" s="164"/>
      <c r="D42" s="103"/>
      <c r="E42" s="52"/>
      <c r="F42" s="52"/>
      <c r="G42" s="52"/>
      <c r="H42" s="163"/>
      <c r="I42" s="127"/>
      <c r="J42" s="164"/>
      <c r="K42" s="103"/>
      <c r="L42" s="52"/>
      <c r="M42" s="52"/>
      <c r="N42" s="77"/>
      <c r="O42" s="77"/>
      <c r="P42" s="77"/>
      <c r="Q42" s="77"/>
      <c r="R42" s="77"/>
      <c r="S42" s="77"/>
      <c r="T42" s="77"/>
      <c r="U42" s="77"/>
      <c r="V42" s="77"/>
      <c r="W42" s="77"/>
      <c r="X42" s="77"/>
      <c r="Y42" s="109"/>
      <c r="Z42" s="109"/>
    </row>
    <row r="43" spans="1:29" x14ac:dyDescent="0.25">
      <c r="A43" s="163"/>
      <c r="B43" s="127"/>
      <c r="C43" s="164"/>
      <c r="D43" s="103"/>
      <c r="E43" s="52"/>
      <c r="F43" s="52"/>
      <c r="G43" s="52"/>
      <c r="H43" s="163"/>
      <c r="I43" s="127"/>
      <c r="J43" s="164"/>
      <c r="K43" s="103"/>
      <c r="L43" s="52"/>
      <c r="M43" s="52"/>
      <c r="N43" s="77"/>
      <c r="O43" s="77"/>
      <c r="P43" s="77"/>
      <c r="Q43" s="77"/>
      <c r="R43" s="77"/>
      <c r="S43" s="77"/>
      <c r="T43" s="77"/>
      <c r="U43" s="77"/>
      <c r="V43" s="77"/>
      <c r="W43" s="77"/>
      <c r="X43" s="77"/>
      <c r="Y43" s="109"/>
      <c r="Z43" s="109"/>
    </row>
    <row r="44" spans="1:29" x14ac:dyDescent="0.25">
      <c r="A44" s="163"/>
      <c r="B44" s="127"/>
      <c r="C44" s="164"/>
      <c r="D44" s="103"/>
      <c r="E44" s="81"/>
      <c r="F44" s="81"/>
      <c r="G44" s="81"/>
      <c r="H44" s="163"/>
      <c r="I44" s="127"/>
      <c r="J44" s="164"/>
      <c r="K44" s="103"/>
      <c r="L44" s="81"/>
      <c r="M44" s="81"/>
      <c r="N44" s="77"/>
      <c r="O44" s="77"/>
      <c r="P44" s="77"/>
      <c r="Q44" s="77"/>
      <c r="R44" s="77"/>
      <c r="S44" s="77"/>
      <c r="T44" s="77"/>
      <c r="U44" s="77"/>
      <c r="V44" s="77"/>
      <c r="W44" s="77"/>
      <c r="X44" s="77"/>
      <c r="Y44" s="109"/>
      <c r="Z44" s="109"/>
    </row>
    <row r="45" spans="1:29" x14ac:dyDescent="0.25">
      <c r="A45" s="163"/>
      <c r="B45" s="127"/>
      <c r="C45" s="164"/>
      <c r="D45" s="103"/>
      <c r="E45" s="83"/>
      <c r="F45" s="78"/>
      <c r="H45" s="163"/>
      <c r="I45" s="127"/>
      <c r="J45" s="164"/>
      <c r="K45" s="103"/>
      <c r="L45" s="83"/>
      <c r="M45" s="78"/>
      <c r="N45" s="77"/>
      <c r="O45" s="77"/>
      <c r="P45" s="77"/>
      <c r="Q45" s="77"/>
      <c r="R45" s="77"/>
      <c r="S45" s="77"/>
      <c r="T45" s="77"/>
      <c r="U45" s="77"/>
      <c r="V45" s="77"/>
      <c r="W45" s="77"/>
      <c r="X45" s="77"/>
      <c r="Y45" s="109"/>
      <c r="Z45" s="109"/>
    </row>
    <row r="46" spans="1:29" ht="16.5" thickBot="1" x14ac:dyDescent="0.3">
      <c r="A46" s="166" t="s">
        <v>123</v>
      </c>
      <c r="B46" s="167"/>
      <c r="C46" s="346">
        <f>SUM(C41:C45)</f>
        <v>0</v>
      </c>
      <c r="D46" s="103"/>
      <c r="E46" s="55"/>
      <c r="F46" s="52"/>
      <c r="H46" s="166" t="s">
        <v>29</v>
      </c>
      <c r="I46" s="167"/>
      <c r="J46" s="346">
        <f>SUM(J41:J45)</f>
        <v>0</v>
      </c>
      <c r="K46" s="103"/>
      <c r="L46" s="55"/>
      <c r="M46" s="52"/>
      <c r="N46" s="307"/>
      <c r="O46" s="307"/>
      <c r="P46" s="307"/>
      <c r="Q46" s="307"/>
      <c r="R46" s="307"/>
      <c r="S46" s="307"/>
      <c r="T46" s="307"/>
      <c r="U46" s="307"/>
      <c r="V46" s="307"/>
      <c r="W46" s="307"/>
      <c r="X46" s="307"/>
      <c r="Y46" s="109"/>
      <c r="Z46" s="109"/>
    </row>
    <row r="47" spans="1:29" ht="16.5" thickBot="1" x14ac:dyDescent="0.3">
      <c r="A47" s="490" t="s">
        <v>146</v>
      </c>
      <c r="B47" s="490"/>
      <c r="C47" s="490"/>
      <c r="D47" s="52"/>
      <c r="E47" s="52"/>
      <c r="F47" s="52"/>
      <c r="G47" s="103"/>
      <c r="H47" s="490" t="s">
        <v>146</v>
      </c>
      <c r="I47" s="490"/>
      <c r="J47" s="490"/>
      <c r="K47" s="52"/>
      <c r="L47" s="52"/>
      <c r="M47" s="52"/>
      <c r="P47" s="504"/>
      <c r="Q47" s="504"/>
      <c r="R47" s="504"/>
      <c r="S47" s="504"/>
      <c r="T47" s="504"/>
      <c r="U47" s="504"/>
      <c r="V47" s="504"/>
      <c r="W47" s="504"/>
      <c r="X47" s="504"/>
      <c r="Y47" s="504"/>
      <c r="Z47" s="504"/>
      <c r="AA47" s="504"/>
      <c r="AB47" s="109"/>
      <c r="AC47" s="109"/>
    </row>
    <row r="48" spans="1:29" x14ac:dyDescent="0.25">
      <c r="A48" s="79" t="s">
        <v>160</v>
      </c>
      <c r="B48" s="80"/>
      <c r="C48" s="154"/>
      <c r="D48" s="81"/>
      <c r="E48" s="81"/>
      <c r="F48" s="81"/>
      <c r="G48" s="103"/>
      <c r="H48" s="79" t="s">
        <v>160</v>
      </c>
      <c r="I48" s="80"/>
      <c r="J48" s="154"/>
      <c r="K48" s="81"/>
      <c r="L48" s="81"/>
      <c r="M48" s="81"/>
      <c r="O48" s="77"/>
      <c r="P48" s="77"/>
      <c r="Q48" s="77"/>
      <c r="R48" s="77"/>
      <c r="S48" s="77"/>
      <c r="T48" s="77"/>
      <c r="U48" s="77"/>
      <c r="V48" s="77"/>
      <c r="W48" s="77"/>
      <c r="X48" s="77"/>
      <c r="Y48" s="77"/>
      <c r="Z48" s="77"/>
      <c r="AA48" s="109"/>
      <c r="AB48" s="109"/>
    </row>
    <row r="49" spans="1:24" ht="31.15" customHeight="1" x14ac:dyDescent="0.25">
      <c r="A49" s="51" t="s">
        <v>159</v>
      </c>
      <c r="B49" s="111"/>
      <c r="C49" s="154"/>
      <c r="D49" s="52"/>
      <c r="E49" s="55"/>
      <c r="F49" s="55"/>
      <c r="G49" s="103"/>
      <c r="H49" s="51" t="s">
        <v>159</v>
      </c>
      <c r="I49" s="111"/>
      <c r="J49" s="154"/>
      <c r="K49" s="52"/>
      <c r="L49" s="55"/>
      <c r="M49" s="55"/>
      <c r="N49" s="77"/>
      <c r="O49" s="77"/>
      <c r="P49" s="77"/>
      <c r="Q49" s="77"/>
      <c r="R49" s="77"/>
      <c r="S49" s="77"/>
      <c r="T49" s="77"/>
      <c r="U49" s="77"/>
      <c r="V49" s="77"/>
      <c r="W49" s="109"/>
      <c r="X49" s="109"/>
    </row>
    <row r="50" spans="1:24" x14ac:dyDescent="0.25">
      <c r="A50" s="115" t="s">
        <v>31</v>
      </c>
      <c r="B50" s="168" t="s">
        <v>128</v>
      </c>
      <c r="C50" s="82"/>
      <c r="D50" s="82"/>
      <c r="E50" s="103"/>
      <c r="F50" s="77"/>
      <c r="H50" s="115" t="s">
        <v>31</v>
      </c>
      <c r="I50" s="168" t="s">
        <v>30</v>
      </c>
      <c r="J50" s="82"/>
      <c r="K50" s="82"/>
      <c r="L50" s="103"/>
      <c r="M50" s="77"/>
      <c r="N50" s="77"/>
      <c r="O50" s="77"/>
      <c r="P50" s="77"/>
      <c r="Q50" s="77"/>
      <c r="R50" s="77"/>
      <c r="S50" s="77"/>
      <c r="T50" s="77"/>
      <c r="U50" s="77"/>
      <c r="V50" s="77"/>
      <c r="W50" s="109"/>
      <c r="X50" s="109"/>
    </row>
    <row r="51" spans="1:24" ht="60" customHeight="1" x14ac:dyDescent="0.25">
      <c r="A51" s="189"/>
      <c r="B51" s="169"/>
      <c r="C51" s="103"/>
      <c r="D51" s="103"/>
      <c r="E51" s="103"/>
      <c r="F51" s="52"/>
      <c r="H51" s="189"/>
      <c r="I51" s="169"/>
      <c r="J51" s="103"/>
      <c r="K51" s="103"/>
      <c r="L51" s="103"/>
      <c r="M51" s="52"/>
      <c r="N51" s="77"/>
      <c r="O51" s="77"/>
      <c r="P51" s="77"/>
      <c r="Q51" s="77"/>
      <c r="R51" s="77"/>
      <c r="S51" s="77"/>
      <c r="T51" s="77"/>
      <c r="U51" s="77"/>
      <c r="V51" s="77"/>
      <c r="W51" s="109"/>
      <c r="X51" s="109"/>
    </row>
    <row r="52" spans="1:24" ht="60" customHeight="1" x14ac:dyDescent="0.25">
      <c r="A52" s="189"/>
      <c r="B52" s="169"/>
      <c r="C52" s="103"/>
      <c r="D52" s="103"/>
      <c r="E52" s="104"/>
      <c r="F52" s="104"/>
      <c r="G52" s="104"/>
      <c r="H52" s="189"/>
      <c r="I52" s="169"/>
      <c r="J52" s="103"/>
      <c r="K52" s="103"/>
      <c r="L52" s="104"/>
      <c r="M52" s="104"/>
      <c r="N52" s="77"/>
      <c r="O52" s="77"/>
      <c r="P52" s="77"/>
      <c r="Q52" s="77"/>
      <c r="R52" s="77"/>
      <c r="S52" s="77"/>
      <c r="T52" s="77"/>
      <c r="U52" s="77"/>
      <c r="V52" s="77"/>
      <c r="W52" s="109"/>
      <c r="X52" s="109"/>
    </row>
    <row r="53" spans="1:24" ht="60" customHeight="1" x14ac:dyDescent="0.25">
      <c r="A53" s="189"/>
      <c r="B53" s="169"/>
      <c r="C53" s="103"/>
      <c r="D53" s="103"/>
      <c r="E53" s="52"/>
      <c r="F53" s="52"/>
      <c r="G53" s="52"/>
      <c r="H53" s="189"/>
      <c r="I53" s="169"/>
      <c r="J53" s="103"/>
      <c r="K53" s="103"/>
      <c r="L53" s="52"/>
      <c r="M53" s="52"/>
    </row>
    <row r="54" spans="1:24" ht="60" customHeight="1" x14ac:dyDescent="0.25">
      <c r="A54" s="189"/>
      <c r="B54" s="169"/>
      <c r="C54" s="103"/>
      <c r="D54" s="103"/>
      <c r="E54" s="118"/>
      <c r="F54" s="118"/>
      <c r="G54" s="119"/>
      <c r="H54" s="189"/>
      <c r="I54" s="169"/>
      <c r="J54" s="103"/>
      <c r="K54" s="103"/>
      <c r="L54" s="118"/>
      <c r="M54" s="118"/>
    </row>
    <row r="55" spans="1:24" ht="60" customHeight="1" x14ac:dyDescent="0.25">
      <c r="A55" s="189"/>
      <c r="B55" s="169"/>
      <c r="C55" s="103"/>
      <c r="D55" s="103"/>
      <c r="E55" s="119"/>
      <c r="F55" s="119"/>
      <c r="G55" s="86"/>
      <c r="H55" s="189"/>
      <c r="I55" s="169"/>
      <c r="J55" s="103"/>
      <c r="K55" s="103"/>
      <c r="L55" s="119"/>
      <c r="M55" s="119"/>
    </row>
    <row r="56" spans="1:24" x14ac:dyDescent="0.25">
      <c r="A56" s="120" t="s">
        <v>123</v>
      </c>
      <c r="B56" s="343">
        <f>SUM(B51:B55)</f>
        <v>0</v>
      </c>
      <c r="C56" s="103"/>
      <c r="D56" s="103"/>
      <c r="E56" s="55"/>
      <c r="F56" s="83"/>
      <c r="G56" s="78"/>
      <c r="H56" s="120" t="s">
        <v>29</v>
      </c>
      <c r="I56" s="343">
        <f>SUM(I51:I55)</f>
        <v>0</v>
      </c>
      <c r="J56" s="103"/>
      <c r="K56" s="103"/>
      <c r="L56" s="55"/>
      <c r="M56" s="83"/>
    </row>
    <row r="57" spans="1:24" ht="16.5" thickBot="1" x14ac:dyDescent="0.3">
      <c r="A57" s="499" t="s">
        <v>146</v>
      </c>
      <c r="B57" s="499"/>
      <c r="D57" s="52"/>
      <c r="E57" s="52"/>
      <c r="F57" s="52"/>
      <c r="G57" s="103"/>
      <c r="H57" s="499" t="s">
        <v>146</v>
      </c>
      <c r="I57" s="499"/>
      <c r="K57" s="52"/>
      <c r="L57" s="52"/>
      <c r="M57" s="52"/>
    </row>
    <row r="58" spans="1:24" x14ac:dyDescent="0.25">
      <c r="A58" s="170" t="s">
        <v>162</v>
      </c>
      <c r="B58" s="106"/>
      <c r="C58" s="107"/>
      <c r="D58" s="91"/>
      <c r="E58" s="91"/>
      <c r="F58" s="103"/>
      <c r="G58" s="103"/>
      <c r="H58" s="170" t="s">
        <v>162</v>
      </c>
      <c r="I58" s="106"/>
      <c r="J58" s="107"/>
      <c r="K58" s="91"/>
      <c r="L58" s="91"/>
      <c r="M58" s="103"/>
    </row>
    <row r="59" spans="1:24" ht="28.9" customHeight="1" x14ac:dyDescent="0.25">
      <c r="A59" s="51" t="s">
        <v>161</v>
      </c>
      <c r="B59" s="121"/>
      <c r="C59" s="174"/>
      <c r="D59" s="92"/>
      <c r="E59" s="119"/>
      <c r="F59" s="103"/>
      <c r="G59" s="103"/>
      <c r="H59" s="51" t="s">
        <v>161</v>
      </c>
      <c r="I59" s="121"/>
      <c r="J59" s="174"/>
      <c r="K59" s="92"/>
      <c r="L59" s="119"/>
      <c r="M59" s="103"/>
    </row>
    <row r="60" spans="1:24" x14ac:dyDescent="0.25">
      <c r="A60" s="171" t="s">
        <v>61</v>
      </c>
      <c r="B60" s="172" t="s">
        <v>119</v>
      </c>
      <c r="C60" s="82"/>
      <c r="D60" s="103"/>
      <c r="E60" s="103"/>
      <c r="H60" s="171" t="s">
        <v>61</v>
      </c>
      <c r="I60" s="172" t="s">
        <v>84</v>
      </c>
      <c r="J60" s="82"/>
      <c r="K60" s="103"/>
      <c r="L60" s="103"/>
    </row>
    <row r="61" spans="1:24" x14ac:dyDescent="0.25">
      <c r="A61" s="163"/>
      <c r="B61" s="164"/>
      <c r="C61" s="103"/>
      <c r="D61" s="103"/>
      <c r="E61" s="103"/>
      <c r="H61" s="163"/>
      <c r="I61" s="164"/>
      <c r="J61" s="103"/>
      <c r="K61" s="103"/>
      <c r="L61" s="103"/>
    </row>
    <row r="62" spans="1:24" x14ac:dyDescent="0.25">
      <c r="A62" s="163"/>
      <c r="B62" s="164"/>
      <c r="C62" s="103"/>
      <c r="H62" s="163"/>
      <c r="I62" s="164"/>
      <c r="J62" s="103"/>
    </row>
    <row r="63" spans="1:24" x14ac:dyDescent="0.25">
      <c r="A63" s="163"/>
      <c r="B63" s="164"/>
      <c r="C63" s="103"/>
      <c r="H63" s="163"/>
      <c r="I63" s="164"/>
      <c r="J63" s="103"/>
    </row>
    <row r="64" spans="1:24" x14ac:dyDescent="0.25">
      <c r="A64" s="163"/>
      <c r="B64" s="164"/>
      <c r="C64" s="103"/>
      <c r="H64" s="163"/>
      <c r="I64" s="164"/>
      <c r="J64" s="103"/>
    </row>
    <row r="65" spans="1:13" x14ac:dyDescent="0.25">
      <c r="A65" s="163"/>
      <c r="B65" s="164"/>
      <c r="C65" s="103"/>
      <c r="H65" s="163"/>
      <c r="I65" s="164"/>
      <c r="J65" s="103"/>
    </row>
    <row r="66" spans="1:13" x14ac:dyDescent="0.25">
      <c r="A66" s="173" t="s">
        <v>123</v>
      </c>
      <c r="B66" s="318">
        <f>SUM(B61:B65)</f>
        <v>0</v>
      </c>
      <c r="C66" s="103"/>
      <c r="H66" s="173" t="s">
        <v>29</v>
      </c>
      <c r="I66" s="318">
        <f>SUM(I61:I65)</f>
        <v>0</v>
      </c>
      <c r="J66" s="103"/>
    </row>
    <row r="67" spans="1:13" ht="16.5" thickBot="1" x14ac:dyDescent="0.3">
      <c r="A67" s="493" t="s">
        <v>146</v>
      </c>
      <c r="B67" s="493"/>
      <c r="H67" s="493" t="s">
        <v>146</v>
      </c>
      <c r="I67" s="493"/>
    </row>
    <row r="68" spans="1:13" ht="30" customHeight="1" x14ac:dyDescent="0.25">
      <c r="A68" s="175" t="s">
        <v>76</v>
      </c>
      <c r="B68" s="176"/>
      <c r="C68" s="347"/>
      <c r="D68" s="179"/>
      <c r="H68" s="175" t="s">
        <v>76</v>
      </c>
      <c r="I68" s="176"/>
      <c r="J68" s="347"/>
      <c r="K68" s="179"/>
    </row>
    <row r="69" spans="1:13" x14ac:dyDescent="0.25">
      <c r="A69" s="177" t="s">
        <v>62</v>
      </c>
      <c r="B69" s="182" t="s">
        <v>122</v>
      </c>
      <c r="C69" s="411" t="s">
        <v>151</v>
      </c>
      <c r="H69" s="177" t="s">
        <v>62</v>
      </c>
      <c r="I69" s="182" t="s">
        <v>85</v>
      </c>
      <c r="J69" s="411" t="s">
        <v>151</v>
      </c>
    </row>
    <row r="70" spans="1:13" x14ac:dyDescent="0.25">
      <c r="A70" s="330" t="s">
        <v>126</v>
      </c>
      <c r="B70" s="344">
        <v>0</v>
      </c>
      <c r="C70" s="462" t="s">
        <v>152</v>
      </c>
      <c r="H70" s="330" t="s">
        <v>68</v>
      </c>
      <c r="I70" s="344">
        <v>0</v>
      </c>
      <c r="J70" s="462" t="s">
        <v>152</v>
      </c>
    </row>
    <row r="71" spans="1:13" ht="30" customHeight="1" x14ac:dyDescent="0.25">
      <c r="A71" s="473" t="s">
        <v>255</v>
      </c>
      <c r="B71" s="439"/>
      <c r="C71" s="412"/>
      <c r="H71" s="424"/>
      <c r="I71" s="439"/>
      <c r="J71" s="412"/>
    </row>
    <row r="72" spans="1:13" x14ac:dyDescent="0.25">
      <c r="A72" s="417" t="s">
        <v>256</v>
      </c>
      <c r="B72" s="439"/>
      <c r="C72" s="412"/>
      <c r="H72" s="424"/>
      <c r="I72" s="439"/>
      <c r="J72" s="412"/>
    </row>
    <row r="73" spans="1:13" x14ac:dyDescent="0.25">
      <c r="A73" s="491" t="s">
        <v>148</v>
      </c>
      <c r="B73" s="491"/>
      <c r="C73" s="491"/>
      <c r="D73" s="491"/>
      <c r="E73" s="491"/>
      <c r="F73" s="491"/>
      <c r="G73" s="491"/>
      <c r="H73" s="491"/>
      <c r="I73" s="491"/>
      <c r="J73" s="491"/>
      <c r="K73" s="491"/>
      <c r="L73" s="491"/>
      <c r="M73" s="491"/>
    </row>
  </sheetData>
  <sheetProtection algorithmName="SHA-512" hashValue="7IbYDkDOVVchIwCk3qZEiG5RGB5dF0GEqZmPyUu7xilT0fu5XVGqrfHF+fmUelsJsSGo/D+18dSB1WvtHZoBvQ==" saltValue="VQNH1YjrFq7RmzWtGm0VRw==" spinCount="100000" sheet="1" insertRows="0"/>
  <mergeCells count="27">
    <mergeCell ref="Z47:AA47"/>
    <mergeCell ref="N37:R37"/>
    <mergeCell ref="T37:Y37"/>
    <mergeCell ref="N38:O38"/>
    <mergeCell ref="P38:Q38"/>
    <mergeCell ref="R38:S38"/>
    <mergeCell ref="T38:U38"/>
    <mergeCell ref="V38:W38"/>
    <mergeCell ref="X38:Y38"/>
    <mergeCell ref="P47:Q47"/>
    <mergeCell ref="R47:S47"/>
    <mergeCell ref="T47:U47"/>
    <mergeCell ref="V47:W47"/>
    <mergeCell ref="X47:Y47"/>
    <mergeCell ref="H26:L26"/>
    <mergeCell ref="H22:M22"/>
    <mergeCell ref="A73:M73"/>
    <mergeCell ref="A67:B67"/>
    <mergeCell ref="H67:I67"/>
    <mergeCell ref="H57:I57"/>
    <mergeCell ref="H47:J47"/>
    <mergeCell ref="H36:J36"/>
    <mergeCell ref="A22:F22"/>
    <mergeCell ref="A26:E26"/>
    <mergeCell ref="A36:C36"/>
    <mergeCell ref="A47:C47"/>
    <mergeCell ref="A57:B57"/>
  </mergeCells>
  <conditionalFormatting sqref="A25">
    <cfRule type="containsText" dxfId="843" priority="11" operator="containsText" text="Not eligible for this exception">
      <formula>NOT(ISERROR(SEARCH("Not eligible for this exception",A25)))</formula>
    </cfRule>
  </conditionalFormatting>
  <conditionalFormatting sqref="H25">
    <cfRule type="containsText" dxfId="842" priority="10" operator="containsText" text="Not eligible for this exception">
      <formula>NOT(ISERROR(SEARCH("Not eligible for this exception",H25)))</formula>
    </cfRule>
  </conditionalFormatting>
  <conditionalFormatting sqref="B34:C35">
    <cfRule type="expression" dxfId="841" priority="7">
      <formula>$B$31&gt;=0</formula>
    </cfRule>
  </conditionalFormatting>
  <conditionalFormatting sqref="I34:J35">
    <cfRule type="expression" dxfId="840" priority="6">
      <formula>$I$31&gt;=0</formula>
    </cfRule>
  </conditionalFormatting>
  <conditionalFormatting sqref="B25:E25">
    <cfRule type="expression" dxfId="839" priority="5">
      <formula>$B$31&gt;=0</formula>
    </cfRule>
  </conditionalFormatting>
  <conditionalFormatting sqref="I25:L25">
    <cfRule type="expression" dxfId="838" priority="4">
      <formula>$I$31&gt;=0</formula>
    </cfRule>
  </conditionalFormatting>
  <hyperlinks>
    <hyperlink ref="C70" r:id="rId1" xr:uid="{00000000-0004-0000-0F00-000000000000}"/>
    <hyperlink ref="J70" r:id="rId2" xr:uid="{00000000-0004-0000-0F00-000001000000}"/>
    <hyperlink ref="A72" r:id="rId3" xr:uid="{00000000-0004-0000-0F00-000002000000}"/>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extLst>
    <ext xmlns:x14="http://schemas.microsoft.com/office/spreadsheetml/2009/9/main" uri="{78C0D931-6437-407d-A8EE-F0AAD7539E65}">
      <x14:conditionalFormattings>
        <x14:conditionalFormatting xmlns:xm="http://schemas.microsoft.com/office/excel/2006/main">
          <x14:cfRule type="expression" priority="9" id="{14F4C0FB-6783-4A3D-937B-67CD721D1424}">
            <xm:f>'3. Getting Started'!$B$16="No"</xm:f>
            <x14:dxf>
              <fill>
                <patternFill>
                  <bgColor theme="1"/>
                </patternFill>
              </fill>
            </x14:dxf>
          </x14:cfRule>
          <xm:sqref>A60:B66</xm:sqref>
        </x14:conditionalFormatting>
        <x14:conditionalFormatting xmlns:xm="http://schemas.microsoft.com/office/excel/2006/main">
          <x14:cfRule type="expression" priority="8" id="{6B188320-AA72-4EF7-B9EB-824B117C83FE}">
            <xm:f>'3. Getting Started'!$B$16="No"</xm:f>
            <x14:dxf>
              <fill>
                <patternFill>
                  <bgColor theme="1"/>
                </patternFill>
              </fill>
            </x14:dxf>
          </x14:cfRule>
          <xm:sqref>H60:I66</xm:sqref>
        </x14:conditionalFormatting>
        <x14:conditionalFormatting xmlns:xm="http://schemas.microsoft.com/office/excel/2006/main">
          <x14:cfRule type="expression" priority="3" id="{4D25D60C-7705-43D5-BFD3-D919C1F86A95}">
            <xm:f>'3. Getting Started'!$B$7="Yes"</xm:f>
            <x14:dxf>
              <fill>
                <patternFill>
                  <bgColor theme="1"/>
                </patternFill>
              </fill>
            </x14:dxf>
          </x14:cfRule>
          <xm:sqref>B25:E25 I25:L25</xm:sqref>
        </x14:conditionalFormatting>
        <x14:conditionalFormatting xmlns:xm="http://schemas.microsoft.com/office/excel/2006/main">
          <x14:cfRule type="expression" priority="2" id="{BFF6367F-7767-4368-8FB0-558B5309A70C}">
            <xm:f>'3. Getting Started'!$B$6="No"</xm:f>
            <x14:dxf>
              <fill>
                <patternFill>
                  <bgColor theme="1"/>
                </patternFill>
              </fill>
            </x14:dxf>
          </x14:cfRule>
          <xm:sqref>B25 D25 B34:B35 K25 I34:I35 I25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Lists!$C$2:$C$5</xm:f>
          </x14:formula1>
          <xm:sqref>B41:B45 I41:I45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theme="5"/>
    <pageSetUpPr autoPageBreaks="0"/>
  </sheetPr>
  <dimension ref="A1:M35"/>
  <sheetViews>
    <sheetView showGridLines="0" workbookViewId="0">
      <pane ySplit="4" topLeftCell="A5" activePane="bottomLeft" state="frozen"/>
      <selection pane="bottomLeft" activeCell="A5" sqref="A5"/>
    </sheetView>
  </sheetViews>
  <sheetFormatPr defaultColWidth="0" defaultRowHeight="15.75" zeroHeight="1" x14ac:dyDescent="0.25"/>
  <cols>
    <col min="1" max="1" width="34.5" style="3" bestFit="1" customWidth="1"/>
    <col min="2" max="3" width="11.25" style="3" customWidth="1"/>
    <col min="4" max="6" width="20.75" style="3" customWidth="1"/>
    <col min="7" max="7" width="4.75" style="3" customWidth="1"/>
    <col min="8" max="8" width="34.5" style="3" customWidth="1"/>
    <col min="9" max="10" width="11.25" style="3" customWidth="1"/>
    <col min="11" max="13" width="20.75" style="3" customWidth="1"/>
    <col min="14" max="16384" width="9.25" style="3" hidden="1"/>
  </cols>
  <sheetData>
    <row r="1" spans="1:13" ht="16.5" thickBot="1" x14ac:dyDescent="0.3">
      <c r="A1" s="360" t="s">
        <v>142</v>
      </c>
      <c r="B1" s="370"/>
      <c r="D1" s="459" t="s">
        <v>165</v>
      </c>
      <c r="E1" s="460" t="str">
        <f>IF('3. Getting Started'!$B2="","",'3. Getting Started'!$B2)</f>
        <v/>
      </c>
      <c r="G1" s="486" t="s">
        <v>146</v>
      </c>
      <c r="H1" s="360" t="s">
        <v>141</v>
      </c>
      <c r="I1" s="34"/>
      <c r="K1" s="459" t="s">
        <v>165</v>
      </c>
      <c r="L1" s="460" t="str">
        <f>IF('3. Getting Started'!$B2="","",'3. Getting Started'!$B2)</f>
        <v/>
      </c>
    </row>
    <row r="2" spans="1:13" s="4" customFormat="1" ht="37.9" customHeight="1" thickBot="1" x14ac:dyDescent="0.3">
      <c r="A2" s="356" t="s">
        <v>171</v>
      </c>
      <c r="B2" s="11"/>
      <c r="C2" s="11"/>
      <c r="D2" s="11"/>
      <c r="E2" s="11"/>
      <c r="F2" s="357"/>
      <c r="G2" s="486"/>
      <c r="H2" s="356" t="s">
        <v>172</v>
      </c>
      <c r="I2" s="11"/>
      <c r="J2" s="11"/>
      <c r="K2" s="11"/>
      <c r="L2" s="11"/>
      <c r="M2" s="357"/>
    </row>
    <row r="3" spans="1:13" s="4" customFormat="1" ht="24" customHeight="1" x14ac:dyDescent="0.25">
      <c r="A3" s="203"/>
      <c r="B3" s="355"/>
      <c r="C3" s="355"/>
      <c r="D3" s="12" t="s">
        <v>173</v>
      </c>
      <c r="E3" s="13"/>
      <c r="F3" s="363"/>
      <c r="G3" s="486"/>
      <c r="H3" s="203"/>
      <c r="I3" s="355"/>
      <c r="J3" s="355"/>
      <c r="K3" s="12" t="s">
        <v>174</v>
      </c>
      <c r="L3" s="13"/>
      <c r="M3" s="364"/>
    </row>
    <row r="4" spans="1:13" s="369" customFormat="1" ht="18.75" x14ac:dyDescent="0.3">
      <c r="A4" s="365" t="s">
        <v>3</v>
      </c>
      <c r="B4" s="366" t="s">
        <v>4</v>
      </c>
      <c r="C4" s="367" t="s">
        <v>131</v>
      </c>
      <c r="D4" s="368" t="s">
        <v>5</v>
      </c>
      <c r="E4" s="368" t="s">
        <v>6</v>
      </c>
      <c r="F4" s="368" t="s">
        <v>7</v>
      </c>
      <c r="G4" s="486"/>
      <c r="H4" s="365" t="s">
        <v>3</v>
      </c>
      <c r="I4" s="366" t="s">
        <v>4</v>
      </c>
      <c r="J4" s="367" t="s">
        <v>131</v>
      </c>
      <c r="K4" s="368" t="s">
        <v>5</v>
      </c>
      <c r="L4" s="368" t="s">
        <v>6</v>
      </c>
      <c r="M4" s="368" t="s">
        <v>7</v>
      </c>
    </row>
    <row r="5" spans="1:13" s="8" customFormat="1" x14ac:dyDescent="0.25">
      <c r="A5" s="33"/>
      <c r="B5" s="34"/>
      <c r="C5" s="353"/>
      <c r="D5" s="35"/>
      <c r="E5" s="35"/>
      <c r="F5" s="26">
        <f>SUM(D5:E5)</f>
        <v>0</v>
      </c>
      <c r="G5" s="486"/>
      <c r="H5" s="33"/>
      <c r="I5" s="34"/>
      <c r="J5" s="353"/>
      <c r="K5" s="35"/>
      <c r="L5" s="35"/>
      <c r="M5" s="26">
        <f>SUM(K5:L5)</f>
        <v>0</v>
      </c>
    </row>
    <row r="6" spans="1:13" s="8" customFormat="1" x14ac:dyDescent="0.25">
      <c r="A6" s="33"/>
      <c r="B6" s="34"/>
      <c r="C6" s="353"/>
      <c r="D6" s="35"/>
      <c r="E6" s="35"/>
      <c r="F6" s="26">
        <f t="shared" ref="F6:F29" si="0">SUM(D6:E6)</f>
        <v>0</v>
      </c>
      <c r="G6" s="486"/>
      <c r="H6" s="33"/>
      <c r="I6" s="34"/>
      <c r="J6" s="353"/>
      <c r="K6" s="35"/>
      <c r="L6" s="35"/>
      <c r="M6" s="26">
        <f t="shared" ref="M6:M29" si="1">SUM(K6:L6)</f>
        <v>0</v>
      </c>
    </row>
    <row r="7" spans="1:13" s="8" customFormat="1" x14ac:dyDescent="0.25">
      <c r="A7" s="33"/>
      <c r="B7" s="34"/>
      <c r="C7" s="353"/>
      <c r="D7" s="35"/>
      <c r="E7" s="35"/>
      <c r="F7" s="26">
        <f t="shared" si="0"/>
        <v>0</v>
      </c>
      <c r="G7" s="486"/>
      <c r="H7" s="33"/>
      <c r="I7" s="34"/>
      <c r="J7" s="353"/>
      <c r="K7" s="35"/>
      <c r="L7" s="35"/>
      <c r="M7" s="26">
        <f t="shared" si="1"/>
        <v>0</v>
      </c>
    </row>
    <row r="8" spans="1:13" s="8" customFormat="1" x14ac:dyDescent="0.25">
      <c r="A8" s="33"/>
      <c r="B8" s="34"/>
      <c r="C8" s="353"/>
      <c r="D8" s="35"/>
      <c r="E8" s="35"/>
      <c r="F8" s="26">
        <f t="shared" si="0"/>
        <v>0</v>
      </c>
      <c r="G8" s="486"/>
      <c r="H8" s="33"/>
      <c r="I8" s="34"/>
      <c r="J8" s="353"/>
      <c r="K8" s="35"/>
      <c r="L8" s="35"/>
      <c r="M8" s="26">
        <f t="shared" si="1"/>
        <v>0</v>
      </c>
    </row>
    <row r="9" spans="1:13" s="8" customFormat="1" x14ac:dyDescent="0.25">
      <c r="A9" s="33"/>
      <c r="B9" s="34"/>
      <c r="C9" s="353"/>
      <c r="D9" s="35"/>
      <c r="E9" s="35"/>
      <c r="F9" s="26">
        <f t="shared" si="0"/>
        <v>0</v>
      </c>
      <c r="G9" s="486"/>
      <c r="H9" s="33"/>
      <c r="I9" s="34"/>
      <c r="J9" s="353"/>
      <c r="K9" s="35"/>
      <c r="L9" s="35"/>
      <c r="M9" s="26">
        <f t="shared" si="1"/>
        <v>0</v>
      </c>
    </row>
    <row r="10" spans="1:13" s="8" customFormat="1" x14ac:dyDescent="0.25">
      <c r="A10" s="33"/>
      <c r="B10" s="34"/>
      <c r="C10" s="353"/>
      <c r="D10" s="35"/>
      <c r="E10" s="35"/>
      <c r="F10" s="26">
        <f t="shared" si="0"/>
        <v>0</v>
      </c>
      <c r="G10" s="486"/>
      <c r="H10" s="33"/>
      <c r="I10" s="34"/>
      <c r="J10" s="353"/>
      <c r="K10" s="35"/>
      <c r="L10" s="35"/>
      <c r="M10" s="26">
        <f t="shared" si="1"/>
        <v>0</v>
      </c>
    </row>
    <row r="11" spans="1:13" s="8" customFormat="1" x14ac:dyDescent="0.25">
      <c r="A11" s="33"/>
      <c r="B11" s="34"/>
      <c r="C11" s="353"/>
      <c r="D11" s="35"/>
      <c r="E11" s="35"/>
      <c r="F11" s="26">
        <f t="shared" si="0"/>
        <v>0</v>
      </c>
      <c r="G11" s="486"/>
      <c r="H11" s="33"/>
      <c r="I11" s="34"/>
      <c r="J11" s="353"/>
      <c r="K11" s="35"/>
      <c r="L11" s="35"/>
      <c r="M11" s="26">
        <f t="shared" si="1"/>
        <v>0</v>
      </c>
    </row>
    <row r="12" spans="1:13" s="8" customFormat="1" x14ac:dyDescent="0.25">
      <c r="A12" s="33"/>
      <c r="B12" s="34"/>
      <c r="C12" s="353"/>
      <c r="D12" s="35"/>
      <c r="E12" s="35"/>
      <c r="F12" s="26">
        <f t="shared" si="0"/>
        <v>0</v>
      </c>
      <c r="G12" s="486"/>
      <c r="H12" s="33"/>
      <c r="I12" s="34"/>
      <c r="J12" s="353"/>
      <c r="K12" s="35"/>
      <c r="L12" s="35"/>
      <c r="M12" s="26">
        <f t="shared" si="1"/>
        <v>0</v>
      </c>
    </row>
    <row r="13" spans="1:13" s="8" customFormat="1" x14ac:dyDescent="0.25">
      <c r="A13" s="33"/>
      <c r="B13" s="34"/>
      <c r="C13" s="353"/>
      <c r="D13" s="35"/>
      <c r="E13" s="35"/>
      <c r="F13" s="26">
        <f t="shared" si="0"/>
        <v>0</v>
      </c>
      <c r="G13" s="486"/>
      <c r="H13" s="33"/>
      <c r="I13" s="34"/>
      <c r="J13" s="353"/>
      <c r="K13" s="35"/>
      <c r="L13" s="35"/>
      <c r="M13" s="26">
        <f t="shared" si="1"/>
        <v>0</v>
      </c>
    </row>
    <row r="14" spans="1:13" s="8" customFormat="1" x14ac:dyDescent="0.25">
      <c r="A14" s="33"/>
      <c r="B14" s="34"/>
      <c r="C14" s="353"/>
      <c r="D14" s="35"/>
      <c r="E14" s="35"/>
      <c r="F14" s="26">
        <f t="shared" si="0"/>
        <v>0</v>
      </c>
      <c r="G14" s="486"/>
      <c r="H14" s="33"/>
      <c r="I14" s="34"/>
      <c r="J14" s="353"/>
      <c r="K14" s="35"/>
      <c r="L14" s="35"/>
      <c r="M14" s="26">
        <f t="shared" si="1"/>
        <v>0</v>
      </c>
    </row>
    <row r="15" spans="1:13" s="8" customFormat="1" x14ac:dyDescent="0.25">
      <c r="A15" s="33"/>
      <c r="B15" s="34"/>
      <c r="C15" s="353"/>
      <c r="D15" s="35"/>
      <c r="E15" s="35"/>
      <c r="F15" s="26">
        <f t="shared" si="0"/>
        <v>0</v>
      </c>
      <c r="G15" s="486"/>
      <c r="H15" s="33"/>
      <c r="I15" s="34"/>
      <c r="J15" s="353"/>
      <c r="K15" s="35"/>
      <c r="L15" s="35"/>
      <c r="M15" s="26">
        <f t="shared" si="1"/>
        <v>0</v>
      </c>
    </row>
    <row r="16" spans="1:13" s="8" customFormat="1" x14ac:dyDescent="0.25">
      <c r="A16" s="33"/>
      <c r="B16" s="34"/>
      <c r="C16" s="353"/>
      <c r="D16" s="35"/>
      <c r="E16" s="35"/>
      <c r="F16" s="26">
        <f t="shared" si="0"/>
        <v>0</v>
      </c>
      <c r="G16" s="486"/>
      <c r="H16" s="33"/>
      <c r="I16" s="34"/>
      <c r="J16" s="353"/>
      <c r="K16" s="35"/>
      <c r="L16" s="35"/>
      <c r="M16" s="26">
        <f t="shared" si="1"/>
        <v>0</v>
      </c>
    </row>
    <row r="17" spans="1:13" s="8" customFormat="1" x14ac:dyDescent="0.25">
      <c r="A17" s="33"/>
      <c r="B17" s="34"/>
      <c r="C17" s="353"/>
      <c r="D17" s="35"/>
      <c r="E17" s="35"/>
      <c r="F17" s="26">
        <f t="shared" si="0"/>
        <v>0</v>
      </c>
      <c r="G17" s="486"/>
      <c r="H17" s="33"/>
      <c r="I17" s="34"/>
      <c r="J17" s="353"/>
      <c r="K17" s="35"/>
      <c r="L17" s="35"/>
      <c r="M17" s="26">
        <f t="shared" si="1"/>
        <v>0</v>
      </c>
    </row>
    <row r="18" spans="1:13" s="8" customFormat="1" x14ac:dyDescent="0.25">
      <c r="A18" s="33"/>
      <c r="B18" s="34"/>
      <c r="C18" s="353"/>
      <c r="D18" s="35"/>
      <c r="E18" s="35"/>
      <c r="F18" s="26">
        <f t="shared" si="0"/>
        <v>0</v>
      </c>
      <c r="G18" s="486"/>
      <c r="H18" s="33"/>
      <c r="I18" s="34"/>
      <c r="J18" s="353"/>
      <c r="K18" s="35"/>
      <c r="L18" s="35"/>
      <c r="M18" s="26">
        <f t="shared" si="1"/>
        <v>0</v>
      </c>
    </row>
    <row r="19" spans="1:13" s="8" customFormat="1" x14ac:dyDescent="0.25">
      <c r="A19" s="33"/>
      <c r="B19" s="34"/>
      <c r="C19" s="353"/>
      <c r="D19" s="35"/>
      <c r="E19" s="35"/>
      <c r="F19" s="26">
        <f t="shared" si="0"/>
        <v>0</v>
      </c>
      <c r="G19" s="486"/>
      <c r="H19" s="33"/>
      <c r="I19" s="34"/>
      <c r="J19" s="353"/>
      <c r="K19" s="35"/>
      <c r="L19" s="35"/>
      <c r="M19" s="26">
        <f t="shared" si="1"/>
        <v>0</v>
      </c>
    </row>
    <row r="20" spans="1:13" s="8" customFormat="1" x14ac:dyDescent="0.25">
      <c r="A20" s="33"/>
      <c r="B20" s="34"/>
      <c r="C20" s="353"/>
      <c r="D20" s="35"/>
      <c r="E20" s="35"/>
      <c r="F20" s="26">
        <f t="shared" si="0"/>
        <v>0</v>
      </c>
      <c r="G20" s="486"/>
      <c r="H20" s="33"/>
      <c r="I20" s="34"/>
      <c r="J20" s="353"/>
      <c r="K20" s="35"/>
      <c r="L20" s="35"/>
      <c r="M20" s="26">
        <f t="shared" si="1"/>
        <v>0</v>
      </c>
    </row>
    <row r="21" spans="1:13" s="8" customFormat="1" x14ac:dyDescent="0.25">
      <c r="A21" s="33"/>
      <c r="B21" s="34"/>
      <c r="C21" s="353"/>
      <c r="D21" s="35"/>
      <c r="E21" s="35"/>
      <c r="F21" s="26">
        <f t="shared" si="0"/>
        <v>0</v>
      </c>
      <c r="G21" s="486"/>
      <c r="H21" s="33"/>
      <c r="I21" s="34"/>
      <c r="J21" s="353"/>
      <c r="K21" s="35"/>
      <c r="L21" s="35"/>
      <c r="M21" s="26">
        <f t="shared" si="1"/>
        <v>0</v>
      </c>
    </row>
    <row r="22" spans="1:13" s="8" customFormat="1" x14ac:dyDescent="0.25">
      <c r="A22" s="33"/>
      <c r="B22" s="34"/>
      <c r="C22" s="353"/>
      <c r="D22" s="35"/>
      <c r="E22" s="35"/>
      <c r="F22" s="26">
        <f t="shared" si="0"/>
        <v>0</v>
      </c>
      <c r="G22" s="486"/>
      <c r="H22" s="33"/>
      <c r="I22" s="34"/>
      <c r="J22" s="353"/>
      <c r="K22" s="35"/>
      <c r="L22" s="35"/>
      <c r="M22" s="26">
        <f t="shared" si="1"/>
        <v>0</v>
      </c>
    </row>
    <row r="23" spans="1:13" s="8" customFormat="1" x14ac:dyDescent="0.25">
      <c r="A23" s="33"/>
      <c r="B23" s="34"/>
      <c r="C23" s="353"/>
      <c r="D23" s="35"/>
      <c r="E23" s="35"/>
      <c r="F23" s="26">
        <f t="shared" si="0"/>
        <v>0</v>
      </c>
      <c r="G23" s="486"/>
      <c r="H23" s="33"/>
      <c r="I23" s="34"/>
      <c r="J23" s="353"/>
      <c r="K23" s="35"/>
      <c r="L23" s="35"/>
      <c r="M23" s="26">
        <f t="shared" si="1"/>
        <v>0</v>
      </c>
    </row>
    <row r="24" spans="1:13" s="8" customFormat="1" x14ac:dyDescent="0.25">
      <c r="A24" s="33"/>
      <c r="B24" s="34"/>
      <c r="C24" s="353"/>
      <c r="D24" s="35"/>
      <c r="E24" s="35"/>
      <c r="F24" s="26">
        <f t="shared" si="0"/>
        <v>0</v>
      </c>
      <c r="G24" s="486"/>
      <c r="H24" s="33"/>
      <c r="I24" s="34"/>
      <c r="J24" s="353"/>
      <c r="K24" s="35"/>
      <c r="L24" s="35"/>
      <c r="M24" s="26">
        <f t="shared" si="1"/>
        <v>0</v>
      </c>
    </row>
    <row r="25" spans="1:13" s="8" customFormat="1" x14ac:dyDescent="0.25">
      <c r="A25" s="33"/>
      <c r="B25" s="34"/>
      <c r="C25" s="353"/>
      <c r="D25" s="35"/>
      <c r="E25" s="35"/>
      <c r="F25" s="26">
        <f t="shared" si="0"/>
        <v>0</v>
      </c>
      <c r="G25" s="486"/>
      <c r="H25" s="33"/>
      <c r="I25" s="34"/>
      <c r="J25" s="353"/>
      <c r="K25" s="35"/>
      <c r="L25" s="35"/>
      <c r="M25" s="26">
        <f t="shared" si="1"/>
        <v>0</v>
      </c>
    </row>
    <row r="26" spans="1:13" s="8" customFormat="1" x14ac:dyDescent="0.25">
      <c r="A26" s="33"/>
      <c r="B26" s="34"/>
      <c r="C26" s="353"/>
      <c r="D26" s="35"/>
      <c r="E26" s="35"/>
      <c r="F26" s="26">
        <f t="shared" si="0"/>
        <v>0</v>
      </c>
      <c r="G26" s="486"/>
      <c r="H26" s="33"/>
      <c r="I26" s="34"/>
      <c r="J26" s="353"/>
      <c r="K26" s="35"/>
      <c r="L26" s="35"/>
      <c r="M26" s="26">
        <f t="shared" si="1"/>
        <v>0</v>
      </c>
    </row>
    <row r="27" spans="1:13" s="8" customFormat="1" x14ac:dyDescent="0.25">
      <c r="A27" s="33"/>
      <c r="B27" s="34"/>
      <c r="C27" s="353"/>
      <c r="D27" s="35"/>
      <c r="E27" s="35"/>
      <c r="F27" s="26">
        <f t="shared" si="0"/>
        <v>0</v>
      </c>
      <c r="G27" s="486"/>
      <c r="H27" s="33"/>
      <c r="I27" s="34"/>
      <c r="J27" s="353"/>
      <c r="K27" s="35"/>
      <c r="L27" s="35"/>
      <c r="M27" s="26">
        <f t="shared" si="1"/>
        <v>0</v>
      </c>
    </row>
    <row r="28" spans="1:13" s="8" customFormat="1" x14ac:dyDescent="0.25">
      <c r="A28" s="33"/>
      <c r="B28" s="34"/>
      <c r="C28" s="353"/>
      <c r="D28" s="35"/>
      <c r="E28" s="35"/>
      <c r="F28" s="26">
        <f t="shared" si="0"/>
        <v>0</v>
      </c>
      <c r="G28" s="486"/>
      <c r="H28" s="33"/>
      <c r="I28" s="34"/>
      <c r="J28" s="353"/>
      <c r="K28" s="35"/>
      <c r="L28" s="35"/>
      <c r="M28" s="26">
        <f t="shared" si="1"/>
        <v>0</v>
      </c>
    </row>
    <row r="29" spans="1:13" s="8" customFormat="1" ht="16.5" thickBot="1" x14ac:dyDescent="0.3">
      <c r="A29" s="36"/>
      <c r="B29" s="37"/>
      <c r="C29" s="354"/>
      <c r="D29" s="38"/>
      <c r="E29" s="38"/>
      <c r="F29" s="27">
        <f t="shared" si="0"/>
        <v>0</v>
      </c>
      <c r="G29" s="486"/>
      <c r="H29" s="36"/>
      <c r="I29" s="37"/>
      <c r="J29" s="354"/>
      <c r="K29" s="38"/>
      <c r="L29" s="38"/>
      <c r="M29" s="27">
        <f t="shared" si="1"/>
        <v>0</v>
      </c>
    </row>
    <row r="30" spans="1:13" ht="19.5" thickBot="1" x14ac:dyDescent="0.3">
      <c r="A30" s="29"/>
      <c r="B30" s="358"/>
      <c r="C30" s="206" t="s">
        <v>8</v>
      </c>
      <c r="D30" s="31" t="str">
        <f>IF(AND(D5="",D6="",D7="",D8="",D9="",D10="",D11="",D12="",D13="",D14="",D15="",D16="",D17="",D18="",D19="",D20="",D21="",D22="",D23="",D24="",D25="",D26="",D27="",D28="",D29=""),"",SUM(D5:D29))</f>
        <v/>
      </c>
      <c r="E30" s="30"/>
      <c r="F30" s="31" t="str">
        <f>IF(AND(F5=0,F6=0,F7=0,F8=0,F9=0,F10=0,F11=0,F12=0,F13=0,F14=0,F15=0,F16=0,F17=0,F18=0,F19=0,F20=0,F21=0,F22=0,F23=0,F24=0,F25=0,F26=0,F27=0,F28=0,F29=0),"",SUM(F5:F29))</f>
        <v/>
      </c>
      <c r="G30" s="486"/>
      <c r="H30" s="29"/>
      <c r="I30" s="358"/>
      <c r="J30" s="206" t="s">
        <v>8</v>
      </c>
      <c r="K30" s="31" t="str">
        <f>IF(AND(K5="",K6="",K7="",K8="",K9="",K10="",K11="",K12="",K13="",K14="",K15="",K16="",K17="",K18="",K19="",K20="",K21="",K22="",K23="",K24="",K25="",K26="",K27="",K28="",K29=""),"",SUM(K5:K29))</f>
        <v/>
      </c>
      <c r="L30" s="30"/>
      <c r="M30" s="31" t="str">
        <f>IF(AND(M5=0,M6=0,M7=0,M8=0,M9=0,M10=0,M11=0,M12=0,M13=0,M14=0,M15=0,M16=0,M17=0,M18=0,M19=0,M20=0,M21=0,M22=0,M23=0,M24=0,M25=0,M26=0,M27=0,M28=0,M29=0),"",SUM(M5:M29))</f>
        <v/>
      </c>
    </row>
    <row r="31" spans="1:13" ht="19.5" thickBot="1" x14ac:dyDescent="0.3">
      <c r="A31" s="29"/>
      <c r="B31" s="359"/>
      <c r="C31" s="207" t="s">
        <v>50</v>
      </c>
      <c r="D31" s="31" t="str">
        <f>IF(OR($B1="",D30=""),"",(D30/$B1))</f>
        <v/>
      </c>
      <c r="E31" s="32"/>
      <c r="F31" s="31" t="str">
        <f>IF(OR($B1="",F30=""),"",(F30/$B1))</f>
        <v/>
      </c>
      <c r="G31" s="486"/>
      <c r="H31" s="29"/>
      <c r="I31" s="359"/>
      <c r="J31" s="207" t="s">
        <v>50</v>
      </c>
      <c r="K31" s="31" t="str">
        <f>IF(OR($I1="",K30="",),"",(K30/$I1))</f>
        <v/>
      </c>
      <c r="L31" s="32"/>
      <c r="M31" s="31" t="str">
        <f>IF(OR($I1="",M30=""),"",(M30/$I1))</f>
        <v/>
      </c>
    </row>
    <row r="32" spans="1:13" s="437" customFormat="1" ht="12" x14ac:dyDescent="0.2">
      <c r="A32" s="473" t="s">
        <v>255</v>
      </c>
      <c r="B32" s="433"/>
      <c r="C32" s="434"/>
      <c r="D32" s="435"/>
      <c r="E32" s="436"/>
      <c r="F32" s="435"/>
      <c r="G32" s="420"/>
      <c r="H32" s="433"/>
      <c r="I32" s="433"/>
      <c r="J32" s="434"/>
      <c r="K32" s="435"/>
      <c r="L32" s="436"/>
      <c r="M32" s="435"/>
    </row>
    <row r="33" spans="1:13" s="437" customFormat="1" ht="12" x14ac:dyDescent="0.2">
      <c r="A33" s="417" t="s">
        <v>256</v>
      </c>
      <c r="B33" s="433"/>
      <c r="C33" s="434"/>
      <c r="D33" s="435"/>
      <c r="E33" s="436"/>
      <c r="F33" s="435"/>
      <c r="G33" s="420"/>
      <c r="H33" s="433"/>
      <c r="I33" s="433"/>
      <c r="J33" s="434"/>
      <c r="K33" s="435"/>
      <c r="L33" s="436"/>
      <c r="M33" s="435"/>
    </row>
    <row r="34" spans="1:13" s="4" customFormat="1" ht="18.75" x14ac:dyDescent="0.25">
      <c r="A34" s="487" t="s">
        <v>148</v>
      </c>
      <c r="B34" s="487"/>
      <c r="C34" s="487"/>
      <c r="D34" s="487"/>
      <c r="E34" s="487"/>
      <c r="F34" s="487"/>
      <c r="G34" s="487"/>
      <c r="H34" s="487"/>
      <c r="I34" s="487"/>
      <c r="J34" s="487"/>
      <c r="K34" s="487"/>
      <c r="L34" s="487"/>
      <c r="M34" s="487"/>
    </row>
    <row r="35" spans="1:13" hidden="1" x14ac:dyDescent="0.25">
      <c r="A35" s="7"/>
      <c r="B35" s="7"/>
      <c r="C35" s="7"/>
      <c r="D35" s="7"/>
      <c r="E35" s="7"/>
      <c r="F35" s="7"/>
      <c r="G35" s="7"/>
    </row>
  </sheetData>
  <sheetProtection algorithmName="SHA-512" hashValue="DN5vvw3nW64+SPEME2h6wrvp1KG8IZS6V6ON0eC6QQ7n7dFAs776gpnLb/L+3XzQ3hlTlA5r1mVcAQfHseOq8w==" saltValue="o+zCP5eOXePz9PAn7MVEwA==" spinCount="100000" sheet="1" formatColumns="0" formatRows="0"/>
  <mergeCells count="2">
    <mergeCell ref="G1:G31"/>
    <mergeCell ref="A34:M34"/>
  </mergeCells>
  <hyperlinks>
    <hyperlink ref="A33" r:id="rId1" xr:uid="{00000000-0004-0000-1000-000000000000}"/>
  </hyperlinks>
  <pageMargins left="0.75" right="0.75" top="1" bottom="1" header="0.5" footer="0.5"/>
  <pageSetup orientation="portrait" horizontalDpi="4294967292" verticalDpi="4294967292"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6BE6FA16-240E-4762-A4D9-E9C1B6143896}">
            <xm:f>'3. Getting Started'!$B$6="No"</xm:f>
            <x14:dxf>
              <fill>
                <patternFill>
                  <bgColor theme="1"/>
                </patternFill>
              </fill>
            </x14:dxf>
          </x14:cfRule>
          <xm:sqref>D5:D31 K5:K31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theme="8"/>
    <pageSetUpPr autoPageBreaks="0"/>
  </sheetPr>
  <dimension ref="A1:P100"/>
  <sheetViews>
    <sheetView showGridLines="0" workbookViewId="0">
      <pane ySplit="2" topLeftCell="A3" activePane="bottomLeft" state="frozen"/>
      <selection pane="bottomLeft" activeCell="A3" sqref="A3"/>
    </sheetView>
  </sheetViews>
  <sheetFormatPr defaultColWidth="0" defaultRowHeight="15.75" zeroHeight="1" x14ac:dyDescent="0.25"/>
  <cols>
    <col min="1" max="1" width="28.75" style="214" customWidth="1"/>
    <col min="2" max="2" width="15.75" style="214" customWidth="1"/>
    <col min="3" max="3" width="13.75" style="214" customWidth="1"/>
    <col min="4" max="4" width="27.75" style="216" customWidth="1"/>
    <col min="5" max="5" width="28.75" style="45" customWidth="1"/>
    <col min="6" max="6" width="15.75" style="45" customWidth="1"/>
    <col min="7" max="7" width="13.75" style="45" customWidth="1"/>
    <col min="8" max="8" width="27.75" style="216" customWidth="1"/>
    <col min="9" max="9" width="28.75" style="45" customWidth="1"/>
    <col min="10" max="10" width="15.75" style="45" customWidth="1"/>
    <col min="11" max="11" width="13.75" style="45" customWidth="1"/>
    <col min="12" max="12" width="27.75" style="217" customWidth="1"/>
    <col min="13" max="13" width="28.75" style="45" customWidth="1"/>
    <col min="14" max="14" width="15.75" style="45" customWidth="1"/>
    <col min="15" max="15" width="13.75" style="45" customWidth="1"/>
    <col min="16" max="16" width="27.75" style="217" customWidth="1"/>
    <col min="17" max="16384" width="8.75" style="214" hidden="1"/>
  </cols>
  <sheetData>
    <row r="1" spans="1:16" ht="31.5" x14ac:dyDescent="0.25">
      <c r="A1" s="213" t="s">
        <v>99</v>
      </c>
      <c r="B1" s="286" t="s">
        <v>98</v>
      </c>
      <c r="D1" s="215" t="s">
        <v>56</v>
      </c>
      <c r="G1" s="459" t="s">
        <v>165</v>
      </c>
      <c r="H1" s="460" t="str">
        <f>IF('3. Getting Started'!$B2="","",'3. Getting Started'!$B2)</f>
        <v/>
      </c>
    </row>
    <row r="2" spans="1:16" x14ac:dyDescent="0.25">
      <c r="A2" s="218" t="s">
        <v>18</v>
      </c>
      <c r="B2" s="219"/>
      <c r="C2" s="219"/>
      <c r="E2" s="218" t="s">
        <v>48</v>
      </c>
      <c r="F2" s="220"/>
      <c r="G2" s="220"/>
      <c r="I2" s="218" t="s">
        <v>49</v>
      </c>
      <c r="J2" s="220"/>
      <c r="K2" s="220"/>
      <c r="M2" s="218" t="s">
        <v>51</v>
      </c>
      <c r="N2" s="220"/>
      <c r="O2" s="220"/>
    </row>
    <row r="3" spans="1:16" ht="31.5" x14ac:dyDescent="0.25">
      <c r="A3" s="221" t="s">
        <v>17</v>
      </c>
      <c r="B3" s="222" t="s">
        <v>9</v>
      </c>
      <c r="C3" s="223" t="s">
        <v>54</v>
      </c>
      <c r="E3" s="221" t="s">
        <v>17</v>
      </c>
      <c r="F3" s="224" t="s">
        <v>0</v>
      </c>
      <c r="G3" s="225" t="s">
        <v>54</v>
      </c>
      <c r="I3" s="226" t="s">
        <v>17</v>
      </c>
      <c r="J3" s="227" t="s">
        <v>1</v>
      </c>
      <c r="K3" s="228" t="s">
        <v>54</v>
      </c>
      <c r="M3" s="226" t="s">
        <v>17</v>
      </c>
      <c r="N3" s="227" t="s">
        <v>52</v>
      </c>
      <c r="O3" s="228" t="s">
        <v>54</v>
      </c>
    </row>
    <row r="4" spans="1:16" x14ac:dyDescent="0.25">
      <c r="A4" s="229" t="s">
        <v>53</v>
      </c>
      <c r="B4" s="230" t="e">
        <f>IF($B$1="Eligibility",LOOKUP(2,1/SEARCH("Met",'4. Multi-Year MOE Summary'!$E$3:$E$10,1),'4. Multi-Year MOE Summary'!$A$3:$A$10),IF($B$1="Compliance",LOOKUP(2,1/SEARCH("Met",'4. Multi-Year MOE Summary'!$E$3:$E$11,1),'4. Multi-Year MOE Summary'!$A$3:$A$11),""))</f>
        <v>#N/A</v>
      </c>
      <c r="C4" s="231"/>
      <c r="E4" s="229" t="s">
        <v>53</v>
      </c>
      <c r="F4" s="230" t="e">
        <f>IF($B$1="Eligibility",LOOKUP(2,1/SEARCH("Met",'4. Multi-Year MOE Summary'!$G$3:$G$10,1),'4. Multi-Year MOE Summary'!$A$3:$A$10),IF($B$1="Compliance",LOOKUP(2,1/SEARCH("Met",'4. Multi-Year MOE Summary'!$G$3:$G$11,1),'4. Multi-Year MOE Summary'!$A$3:$A$11),""))</f>
        <v>#N/A</v>
      </c>
      <c r="G4" s="231"/>
      <c r="I4" s="232" t="s">
        <v>53</v>
      </c>
      <c r="J4" s="230" t="e">
        <f>IF($B$1="Eligibility",LOOKUP(2,1/SEARCH("Met",'4. Multi-Year MOE Summary'!$I$3:$I$10,1),'4. Multi-Year MOE Summary'!$A$3:$A$10),IF($B$1="Compliance",LOOKUP(2,1/SEARCH("Met",'4. Multi-Year MOE Summary'!$I$3:$I$11,1),'4. Multi-Year MOE Summary'!$A$3:$A$11),""))</f>
        <v>#N/A</v>
      </c>
      <c r="K4" s="233"/>
      <c r="M4" s="232" t="s">
        <v>53</v>
      </c>
      <c r="N4" s="230" t="e">
        <f>IF($B$1="Eligibility",LOOKUP(2,1/SEARCH("Met",'4. Multi-Year MOE Summary'!$K$3:$K$10,1),'4. Multi-Year MOE Summary'!$A$3:$A$10),IF($B$1="Compliance",LOOKUP(2,1/SEARCH("Met",'4. Multi-Year MOE Summary'!$K$3:$K$11,1),'4. Multi-Year MOE Summary'!$A$3:$A$11),""))</f>
        <v>#N/A</v>
      </c>
      <c r="O4" s="233"/>
    </row>
    <row r="5" spans="1:16" x14ac:dyDescent="0.25">
      <c r="A5" s="229" t="s">
        <v>19</v>
      </c>
      <c r="B5" s="230" t="e">
        <f>IF($B$1="Eligibility",LOOKUP(B4,'4. Multi-Year MOE Summary'!$A$3:$A$10,'4. Multi-Year MOE Summary'!$D$3:$D$10),IF($B$1="Compliance",LOOKUP(B4,'4. Multi-Year MOE Summary'!$A$3:$A$11,'4. Multi-Year MOE Summary'!$D$3:$D$11)))</f>
        <v>#N/A</v>
      </c>
      <c r="C5" s="234"/>
      <c r="E5" s="229" t="s">
        <v>19</v>
      </c>
      <c r="F5" s="230" t="e">
        <f>IF($B$1="Eligibility",LOOKUP(F4,'4. Multi-Year MOE Summary'!$A$3:$A$10,'4. Multi-Year MOE Summary'!$F$3:$F$10),IF($B$1="Compliance",LOOKUP(F4,'4. Multi-Year MOE Summary'!$A$3:$A$11,'4. Multi-Year MOE Summary'!$F$3:$F$11)))</f>
        <v>#N/A</v>
      </c>
      <c r="G5" s="234"/>
      <c r="H5" s="217"/>
      <c r="I5" s="232" t="s">
        <v>19</v>
      </c>
      <c r="J5" s="230" t="e">
        <f>IF($B$1="Eligibility",LOOKUP(J4,'4. Multi-Year MOE Summary'!$A$3:$A$10,'4. Multi-Year MOE Summary'!$H$3:$H$10),IF($B$1="Compliance",LOOKUP(J4,'4. Multi-Year MOE Summary'!$A$3:$A$11,'4. Multi-Year MOE Summary'!$H$3:$H$11)))</f>
        <v>#N/A</v>
      </c>
      <c r="K5" s="235"/>
      <c r="M5" s="232" t="s">
        <v>19</v>
      </c>
      <c r="N5" s="230" t="e">
        <f>IF($B$1="Eligibility",LOOKUP(N4,'4. Multi-Year MOE Summary'!$A$3:$A$10,'4. Multi-Year MOE Summary'!$J$3:$J$10),IF($B$1="Compliance",LOOKUP(N4,'4. Multi-Year MOE Summary'!$A$3:$A$11,'4. Multi-Year MOE Summary'!$J$3:$J$11)))</f>
        <v>#N/A</v>
      </c>
      <c r="O5" s="235"/>
    </row>
    <row r="6" spans="1:16" x14ac:dyDescent="0.25">
      <c r="A6" s="229" t="s">
        <v>175</v>
      </c>
      <c r="B6" s="236" t="str">
        <f>IF($B$1="Eligibility",'17. 24-25 Amounts'!D30,'17. 24-25 Amounts'!K30)</f>
        <v/>
      </c>
      <c r="C6" s="237" t="str">
        <f>IF(B6="","",IF(B6&gt;=B5,"Met","Did Not Meet"))</f>
        <v/>
      </c>
      <c r="D6" s="238" t="str">
        <f>IF(C6="","",IF(C6="Met","You have met MOE.","Add exception information."))</f>
        <v/>
      </c>
      <c r="E6" s="229" t="s">
        <v>175</v>
      </c>
      <c r="F6" s="236" t="str">
        <f>IF($B$1="Eligibility",'17. 24-25 Amounts'!F30,'17. 24-25 Amounts'!M30)</f>
        <v/>
      </c>
      <c r="G6" s="237" t="str">
        <f>IF(F6="","",IF(F6&gt;=F5,"Met","Did Not Meet"))</f>
        <v/>
      </c>
      <c r="H6" s="238" t="str">
        <f>IF(G6="","",IF(G6="Met","You have met MOE.","Add exception information."))</f>
        <v/>
      </c>
      <c r="I6" s="229" t="s">
        <v>175</v>
      </c>
      <c r="J6" s="235" t="str">
        <f>IF($B$1="Eligibility",'17. 24-25 Amounts'!D31,'17. 24-25 Amounts'!K31)</f>
        <v/>
      </c>
      <c r="K6" s="237" t="str">
        <f>IF(J6="","",IF(J6&gt;=J5,"Met","Did Not Meet"))</f>
        <v/>
      </c>
      <c r="L6" s="238" t="str">
        <f>IF(K6="","",IF(K6="Met","You have met MOE.","Add exception information."))</f>
        <v/>
      </c>
      <c r="M6" s="229" t="s">
        <v>175</v>
      </c>
      <c r="N6" s="236" t="str">
        <f>IF($B$1="Eligibility",'17. 24-25 Amounts'!F31,'17. 24-25 Amounts'!M31)</f>
        <v/>
      </c>
      <c r="O6" s="237" t="str">
        <f>IF(N6="","",IF(N6&gt;=N5,"Met","Did Not Meet"))</f>
        <v/>
      </c>
      <c r="P6" s="238" t="str">
        <f>IF(O6="","",IF(O6="Met","You have met MOE.","Add exception information."))</f>
        <v/>
      </c>
    </row>
    <row r="7" spans="1:16" x14ac:dyDescent="0.25">
      <c r="A7" s="229" t="s">
        <v>138</v>
      </c>
      <c r="B7" s="230" t="str">
        <f>IF(C6="","",IF(C6="Met",0,(B5-B6)))</f>
        <v/>
      </c>
      <c r="C7" s="234"/>
      <c r="D7" s="217"/>
      <c r="E7" s="229" t="s">
        <v>138</v>
      </c>
      <c r="F7" s="230" t="str">
        <f>IF(G6="","",IF(G6="Met",0,(F5-F6)))</f>
        <v/>
      </c>
      <c r="G7" s="234"/>
      <c r="H7" s="217"/>
      <c r="I7" s="229" t="s">
        <v>138</v>
      </c>
      <c r="J7" s="230">
        <f>IF(K6="",0,IF(K6="Met",0,(J5-J6)))</f>
        <v>0</v>
      </c>
      <c r="K7" s="234"/>
      <c r="M7" s="229" t="s">
        <v>138</v>
      </c>
      <c r="N7" s="230">
        <f>IF(O6="",0,IF(O6="Met",0,(N5-N6)))</f>
        <v>0</v>
      </c>
      <c r="O7" s="234"/>
    </row>
    <row r="8" spans="1:16" x14ac:dyDescent="0.25">
      <c r="A8" s="229" t="s">
        <v>44</v>
      </c>
      <c r="B8" s="230" t="e">
        <f>IF(C6="Met","NA",B81)</f>
        <v>#N/A</v>
      </c>
      <c r="C8" s="237"/>
      <c r="D8" s="217"/>
      <c r="E8" s="229" t="s">
        <v>44</v>
      </c>
      <c r="F8" s="230" t="e">
        <f>IF(G6="Met","NA",F81)</f>
        <v>#N/A</v>
      </c>
      <c r="G8" s="237"/>
      <c r="H8" s="217"/>
      <c r="I8" s="229" t="s">
        <v>44</v>
      </c>
      <c r="J8" s="230" t="str">
        <f>IF(K6="","",IF(K6="Met","NA",J82))</f>
        <v/>
      </c>
      <c r="K8" s="237"/>
      <c r="M8" s="229" t="s">
        <v>44</v>
      </c>
      <c r="N8" s="230" t="str">
        <f>IF(O6="","",IF(O6="Met","NA",N82))</f>
        <v/>
      </c>
      <c r="O8" s="237"/>
    </row>
    <row r="9" spans="1:16" x14ac:dyDescent="0.25">
      <c r="A9" s="229" t="s">
        <v>139</v>
      </c>
      <c r="B9" s="230" t="str">
        <f>IF(C6="","",IF(C6="Met",0,(B7-B8)))</f>
        <v/>
      </c>
      <c r="C9" s="237" t="str">
        <f>IF(C6="","",IF(C6="Met","",IF(B9&lt;=0,"Met","Did Not Meet")))</f>
        <v/>
      </c>
      <c r="D9" s="239" t="str">
        <f>IF(C6="","",IF(C6="Met","Exceptions not needed.",IF(C9="Met","MOE met using exceptions.","Add adjustment information.")))</f>
        <v/>
      </c>
      <c r="E9" s="229" t="s">
        <v>139</v>
      </c>
      <c r="F9" s="230" t="str">
        <f>IF(G6="","",IF(G6="Met",0,(F7-F8)))</f>
        <v/>
      </c>
      <c r="G9" s="237" t="str">
        <f>IF(G6="","",IF(G6="Met","",IF(F9&lt;=0,"Met","Did Not Meet")))</f>
        <v/>
      </c>
      <c r="H9" s="239" t="str">
        <f>IF(G6="","",IF(G6="Met","Exceptions not needed.",IF(G9="Met","MOE met using exceptions.","Add adjustment information.")))</f>
        <v/>
      </c>
      <c r="I9" s="229" t="s">
        <v>139</v>
      </c>
      <c r="J9" s="230">
        <f>IF(K6="",0,IF(K6="Met",0,(J7-J8)))</f>
        <v>0</v>
      </c>
      <c r="K9" s="237" t="str">
        <f>IF(K6="","",IF(K6="Met","",IF(J9&lt;=0,"Met","Did Not Meet")))</f>
        <v/>
      </c>
      <c r="L9" s="239" t="str">
        <f>IF(K6="","",IF(K6="Met","Exceptions not needed.",IF(K9="Met","MOE met using exceptions.","Add adjustment information.")))</f>
        <v/>
      </c>
      <c r="M9" s="229" t="s">
        <v>139</v>
      </c>
      <c r="N9" s="230">
        <f>IF(O6="",0,IF(O6="Met",0,(N7-N8)))</f>
        <v>0</v>
      </c>
      <c r="O9" s="237" t="str">
        <f>IF(O6="","",IF(O6="Met","",IF(N9&lt;=0,"Met","Did Not Meet")))</f>
        <v/>
      </c>
      <c r="P9" s="239" t="str">
        <f>IF(O6="","",IF(O6="Met","Exceptions not needed.",IF(O9="Met","MOE met using exceptions.","Add adjustment information.")))</f>
        <v/>
      </c>
    </row>
    <row r="10" spans="1:16" x14ac:dyDescent="0.25">
      <c r="A10" s="229" t="s">
        <v>45</v>
      </c>
      <c r="B10" s="230" t="e">
        <f>IF(C6="Met","NA",IF(C9="Met","NA",B95))</f>
        <v>#N/A</v>
      </c>
      <c r="C10" s="237"/>
      <c r="D10" s="239"/>
      <c r="E10" s="229" t="s">
        <v>45</v>
      </c>
      <c r="F10" s="230" t="e">
        <f>IF(G6="Met","NA",IF(G9="Met","NA",F95))</f>
        <v>#N/A</v>
      </c>
      <c r="G10" s="237"/>
      <c r="H10" s="239"/>
      <c r="I10" s="229" t="s">
        <v>45</v>
      </c>
      <c r="J10" s="230" t="e">
        <f>IF(K6="Met","NA",IF(K9="Met","NA",J97))</f>
        <v>#N/A</v>
      </c>
      <c r="K10" s="237"/>
      <c r="L10" s="239"/>
      <c r="M10" s="229" t="s">
        <v>45</v>
      </c>
      <c r="N10" s="230" t="e">
        <f>IF(O6="Met","NA",IF(O9="Met","NA",N97))</f>
        <v>#N/A</v>
      </c>
      <c r="O10" s="237"/>
      <c r="P10" s="239"/>
    </row>
    <row r="11" spans="1:16" x14ac:dyDescent="0.25">
      <c r="A11" s="240" t="s">
        <v>140</v>
      </c>
      <c r="B11" s="241" t="str">
        <f>IF(C6="","",IF(C6="Met",0,IF(C9="Met",0,(B9-B10))))</f>
        <v/>
      </c>
      <c r="C11" s="237" t="str">
        <f>IF(C6="","",IF(C6="Met","",IF(C9="Met","",IF(B11&lt;=0,"Met","Did Not Meet"))))</f>
        <v/>
      </c>
      <c r="D11" s="242" t="str">
        <f>IF(C6="","",IF(C6="Met","Adjustment not needed.",IF(C9="Met","Adjustment not needed.",IF(C11="Met","MOE met using exceptions &amp; adjustment.","Use another method."))))</f>
        <v/>
      </c>
      <c r="E11" s="240" t="s">
        <v>140</v>
      </c>
      <c r="F11" s="241" t="str">
        <f>IF(G6="","",IF(G6="Met",0,IF(G9="Met",0,(F9-F10))))</f>
        <v/>
      </c>
      <c r="G11" s="237" t="str">
        <f>IF(G6="","",IF(G6="Met","",IF(G9="Met","",IF(F11&lt;=0,"Met","Did Not Meet"))))</f>
        <v/>
      </c>
      <c r="H11" s="242" t="str">
        <f>IF(G6="","",IF(G6="Met","Adjustment not needed.",IF(G9="Met","Adjustment not needed.",IF(G11="Met","MOE met using exceptions &amp; adjustment.","Use another method."))))</f>
        <v/>
      </c>
      <c r="I11" s="240" t="s">
        <v>140</v>
      </c>
      <c r="J11" s="241">
        <f>IF(K6="",0,IF(K6="Met",0,IF(K9="Met",0,(J9-J10))))</f>
        <v>0</v>
      </c>
      <c r="K11" s="237" t="str">
        <f>IF(K6="","",IF(K6="Met","",IF(K9="Met","",IF(J11&lt;=0,"Met","Did Not Meet"))))</f>
        <v/>
      </c>
      <c r="L11" s="242" t="str">
        <f>IF(K6="","",IF(K6="Met","Adjustment not needed.",IF(K9="Met","Adjustment not needed.",IF(K11="Met","MOE met using exceptions &amp; adjustment.","Use another method."))))</f>
        <v/>
      </c>
      <c r="M11" s="240" t="s">
        <v>140</v>
      </c>
      <c r="N11" s="241">
        <f>IF(O6="",0,IF(O6="Met",0,IF(O9="Met",0,(N9-N10))))</f>
        <v>0</v>
      </c>
      <c r="O11" s="237" t="str">
        <f>IF(O6="","",IF(O6="Met","",IF(O9="Met","",IF(N11&lt;=0,"Met","Did Not Meet"))))</f>
        <v/>
      </c>
      <c r="P11" s="242" t="str">
        <f>IF(O6="","",IF(O6="Met","Adjustment not needed.",IF(O9="Met","Adjustment not needed.",IF(O11="Met","MOE met using exceptions &amp; adjustment.","Use another method."))))</f>
        <v/>
      </c>
    </row>
    <row r="12" spans="1:16" ht="16.5" thickBot="1" x14ac:dyDescent="0.3">
      <c r="A12" s="493" t="s">
        <v>146</v>
      </c>
      <c r="B12" s="493"/>
      <c r="C12" s="493"/>
      <c r="E12" s="493" t="s">
        <v>146</v>
      </c>
      <c r="F12" s="493"/>
      <c r="G12" s="493"/>
      <c r="J12" s="493" t="s">
        <v>146</v>
      </c>
      <c r="K12" s="493"/>
      <c r="M12" s="493" t="s">
        <v>146</v>
      </c>
      <c r="N12" s="493"/>
      <c r="O12" s="493"/>
    </row>
    <row r="13" spans="1:16" ht="18.75" x14ac:dyDescent="0.25">
      <c r="A13" s="243" t="s">
        <v>10</v>
      </c>
      <c r="B13" s="244"/>
      <c r="C13" s="245"/>
      <c r="D13" s="246" t="s">
        <v>46</v>
      </c>
      <c r="E13" s="243" t="s">
        <v>10</v>
      </c>
      <c r="F13" s="244"/>
      <c r="G13" s="245"/>
      <c r="H13" s="246" t="s">
        <v>46</v>
      </c>
      <c r="I13" s="243" t="s">
        <v>10</v>
      </c>
      <c r="J13" s="244"/>
      <c r="K13" s="245"/>
      <c r="L13" s="246" t="s">
        <v>46</v>
      </c>
      <c r="M13" s="243" t="s">
        <v>10</v>
      </c>
      <c r="N13" s="244"/>
      <c r="O13" s="245"/>
      <c r="P13" s="246" t="s">
        <v>46</v>
      </c>
    </row>
    <row r="14" spans="1:16" x14ac:dyDescent="0.25">
      <c r="A14" s="247" t="s">
        <v>34</v>
      </c>
      <c r="B14" s="248"/>
      <c r="C14" s="249"/>
      <c r="D14" s="246" t="s">
        <v>73</v>
      </c>
      <c r="E14" s="247" t="s">
        <v>34</v>
      </c>
      <c r="F14" s="248"/>
      <c r="G14" s="249"/>
      <c r="H14" s="246" t="s">
        <v>73</v>
      </c>
      <c r="I14" s="247" t="s">
        <v>34</v>
      </c>
      <c r="J14" s="248"/>
      <c r="K14" s="249"/>
      <c r="L14" s="246" t="s">
        <v>73</v>
      </c>
      <c r="M14" s="247" t="s">
        <v>34</v>
      </c>
      <c r="N14" s="248"/>
      <c r="O14" s="249"/>
      <c r="P14" s="246" t="s">
        <v>73</v>
      </c>
    </row>
    <row r="15" spans="1:16" x14ac:dyDescent="0.25">
      <c r="A15" s="250" t="s">
        <v>35</v>
      </c>
      <c r="B15" s="248"/>
      <c r="C15" s="249"/>
      <c r="D15" s="246" t="s">
        <v>47</v>
      </c>
      <c r="E15" s="250" t="s">
        <v>35</v>
      </c>
      <c r="F15" s="248"/>
      <c r="G15" s="249"/>
      <c r="H15" s="246" t="s">
        <v>47</v>
      </c>
      <c r="I15" s="250" t="s">
        <v>35</v>
      </c>
      <c r="J15" s="248"/>
      <c r="K15" s="249"/>
      <c r="L15" s="246" t="s">
        <v>47</v>
      </c>
      <c r="M15" s="250" t="s">
        <v>35</v>
      </c>
      <c r="N15" s="248"/>
      <c r="O15" s="249"/>
      <c r="P15" s="246" t="s">
        <v>47</v>
      </c>
    </row>
    <row r="16" spans="1:16" x14ac:dyDescent="0.25">
      <c r="A16" s="278" t="s">
        <v>71</v>
      </c>
      <c r="B16" s="252" t="s">
        <v>72</v>
      </c>
      <c r="C16" s="249"/>
      <c r="D16" s="253"/>
      <c r="E16" s="251" t="s">
        <v>71</v>
      </c>
      <c r="F16" s="252" t="s">
        <v>72</v>
      </c>
      <c r="G16" s="249"/>
      <c r="H16" s="253"/>
      <c r="I16" s="251" t="s">
        <v>71</v>
      </c>
      <c r="J16" s="252" t="s">
        <v>72</v>
      </c>
      <c r="K16" s="249"/>
      <c r="L16" s="253"/>
      <c r="M16" s="251" t="s">
        <v>71</v>
      </c>
      <c r="N16" s="252" t="s">
        <v>72</v>
      </c>
      <c r="O16" s="249"/>
      <c r="P16" s="253"/>
    </row>
    <row r="17" spans="1:16" x14ac:dyDescent="0.25">
      <c r="A17" s="378" t="str">
        <f>IF(C$6="Met","","2024-25 Total")</f>
        <v>2024-25 Total</v>
      </c>
      <c r="B17" s="255">
        <f>IF(A17="","",IF($B$1="Eligibility",IF('19. 24-25 Exc &amp; Adj'!$F$21&lt;0,0,'19. 24-25 Exc &amp; Adj'!$F$21),IF($B$1="Compliance",IF('19. 24-25 Exc &amp; Adj'!$M$21&lt;0,0,'19. 24-25 Exc &amp; Adj'!$M$21))))</f>
        <v>0</v>
      </c>
      <c r="C17" s="249"/>
      <c r="D17" s="253"/>
      <c r="E17" s="254" t="str">
        <f>IF(G$6="Met","","2024-25 Total")</f>
        <v>2024-25 Total</v>
      </c>
      <c r="F17" s="255">
        <f>IF(E17="","",IF($B$1="Eligibility",IF('19. 24-25 Exc &amp; Adj'!$F$21&lt;0,0,'19. 24-25 Exc &amp; Adj'!$F$21),IF($B$1="Compliance",IF('19. 24-25 Exc &amp; Adj'!$M$21&lt;0,0,'19. 24-25 Exc &amp; Adj'!$M$21))))</f>
        <v>0</v>
      </c>
      <c r="G17" s="249"/>
      <c r="H17" s="253"/>
      <c r="I17" s="254" t="str">
        <f>IF(K$6="Met","","2024-25 Total")</f>
        <v>2024-25 Total</v>
      </c>
      <c r="J17" s="255">
        <f>IF(I17="","",IF($B$1="Eligibility",IF('19. 24-25 Exc &amp; Adj'!$F$21&lt;0,0,'19. 24-25 Exc &amp; Adj'!$F$21),IF($B$1="Compliance",IF('19. 24-25 Exc &amp; Adj'!$M$21&lt;0,0,'19. 24-25 Exc &amp; Adj'!$M$21))))</f>
        <v>0</v>
      </c>
      <c r="K17" s="249"/>
      <c r="L17" s="253"/>
      <c r="M17" s="254" t="str">
        <f>IF(O$6="Met","","2024-25 Total")</f>
        <v>2024-25 Total</v>
      </c>
      <c r="N17" s="255">
        <f>IF(M17="","",IF($B$1="Eligibility",IF('19. 24-25 Exc &amp; Adj'!$F$21&lt;0,0,'19. 24-25 Exc &amp; Adj'!$F$21),IF($B$1="Compliance",IF('19. 24-25 Exc &amp; Adj'!$M$21&lt;0,0,'19. 24-25 Exc &amp; Adj'!$M$21))))</f>
        <v>0</v>
      </c>
      <c r="O17" s="249"/>
      <c r="P17" s="253"/>
    </row>
    <row r="18" spans="1:16" x14ac:dyDescent="0.25">
      <c r="A18" s="378" t="e">
        <f>IF(C$6="Met","",IF(B$4="2023-2024","","2023-24 Total"))</f>
        <v>#N/A</v>
      </c>
      <c r="B18" s="255" t="e">
        <f>IF(A18="","",IF($B$1="Eligibility",IF('16. 23-24 Exc &amp; Adj'!$F$21&lt;0,0,'16. 23-24 Exc &amp; Adj'!$F$21),IF($B$1="Compliance",IF('16. 23-24 Exc &amp; Adj'!$M$21&lt;0,0,'16. 23-24 Exc &amp; Adj'!$M$21))))</f>
        <v>#N/A</v>
      </c>
      <c r="C18" s="249"/>
      <c r="D18" s="253"/>
      <c r="E18" s="254" t="e">
        <f>IF(G$6="Met","",IF(F$4="2023-2024","","2023-24 Total"))</f>
        <v>#N/A</v>
      </c>
      <c r="F18" s="255" t="e">
        <f>IF(E18="","",IF($B$1="Eligibility",IF('16. 23-24 Exc &amp; Adj'!$F$21&lt;0,0,'16. 23-24 Exc &amp; Adj'!$F$21),IF($B$1="Compliance",IF('16. 23-24 Exc &amp; Adj'!$M$21&lt;0,0,'16. 23-24 Exc &amp; Adj'!$M$21))))</f>
        <v>#N/A</v>
      </c>
      <c r="G18" s="249"/>
      <c r="H18" s="253"/>
      <c r="I18" s="254" t="e">
        <f>IF(K$6="Met","",IF(J$4="2023-2024","","2023-24 Total"))</f>
        <v>#N/A</v>
      </c>
      <c r="J18" s="255" t="e">
        <f>IF(I18="","",IF($B$1="Eligibility",IF('16. 23-24 Exc &amp; Adj'!$F$21&lt;0,0,'16. 23-24 Exc &amp; Adj'!$F$21),IF($B$1="Compliance",IF('16. 23-24 Exc &amp; Adj'!$M$21&lt;0,0,'16. 23-24 Exc &amp; Adj'!$M$21))))</f>
        <v>#N/A</v>
      </c>
      <c r="K18" s="249"/>
      <c r="L18" s="253"/>
      <c r="M18" s="254" t="e">
        <f>IF(O$6="Met","",IF(N$4="2023-2024","","2023-24 Total"))</f>
        <v>#N/A</v>
      </c>
      <c r="N18" s="255" t="e">
        <f>IF(M18="","",IF($B$1="Eligibility",IF('16. 23-24 Exc &amp; Adj'!$F$21&lt;0,0,'16. 23-24 Exc &amp; Adj'!$F$21),IF($B$1="Compliance",IF('16. 23-24 Exc &amp; Adj'!$M$21&lt;0,0,'16. 23-24 Exc &amp; Adj'!$M$21))))</f>
        <v>#N/A</v>
      </c>
      <c r="O18" s="249"/>
      <c r="P18" s="253"/>
    </row>
    <row r="19" spans="1:16" x14ac:dyDescent="0.25">
      <c r="A19" s="378" t="e">
        <f>IF(C$6="Met","",IF(OR(B$4="2023-2024",B$4="2022-2023"),"","2022-23 Total"))</f>
        <v>#N/A</v>
      </c>
      <c r="B19" s="255" t="e">
        <f>IF(A19="","",IF('13. 22-23 Exc &amp; Adj'!$M$21&lt;0,0,'13. 22-23 Exc &amp; Adj'!$M$21))</f>
        <v>#N/A</v>
      </c>
      <c r="C19" s="249"/>
      <c r="D19" s="253"/>
      <c r="E19" s="254" t="e">
        <f>IF(G$6="Met","",IF(OR(F$4="2023-2024",F$4="2022-2023"),"","2022-23 Total"))</f>
        <v>#N/A</v>
      </c>
      <c r="F19" s="255" t="e">
        <f>IF(E19="","",IF('13. 22-23 Exc &amp; Adj'!$M$21&lt;0,0,'13. 22-23 Exc &amp; Adj'!$M$21))</f>
        <v>#N/A</v>
      </c>
      <c r="G19" s="249"/>
      <c r="H19" s="253"/>
      <c r="I19" s="254" t="e">
        <f>IF(K$6="Met","",IF(OR(J$4="2023-2024",J$4="2022-2023"),"","2022-23 Total"))</f>
        <v>#N/A</v>
      </c>
      <c r="J19" s="255" t="e">
        <f>IF(I19="","",IF('13. 22-23 Exc &amp; Adj'!$M$21&lt;0,0,'13. 22-23 Exc &amp; Adj'!$M$21))</f>
        <v>#N/A</v>
      </c>
      <c r="K19" s="249"/>
      <c r="L19" s="253"/>
      <c r="M19" s="254" t="e">
        <f>IF(O$6="Met","",IF(OR(N$4="2023-2024",N$4="2022-2023"),"","2022-23 Total"))</f>
        <v>#N/A</v>
      </c>
      <c r="N19" s="255" t="e">
        <f>IF(M19="","",IF('13. 22-23 Exc &amp; Adj'!$M$21&lt;0,0,'13. 22-23 Exc &amp; Adj'!$M$21))</f>
        <v>#N/A</v>
      </c>
      <c r="O19" s="249"/>
      <c r="P19" s="253"/>
    </row>
    <row r="20" spans="1:16" x14ac:dyDescent="0.25">
      <c r="A20" s="378" t="e">
        <f>IF(C$6="Met","",IF(OR(B$4="2023-2024",B$4="2022-2023",B$4="2021-2022"),"","2021-22 Total"))</f>
        <v>#N/A</v>
      </c>
      <c r="B20" s="255" t="e">
        <f>IF(A20="","",IF('10. 21-22 Exc &amp; Adj'!$M$21&lt;0,0,'10. 21-22 Exc &amp; Adj'!$M$21))</f>
        <v>#N/A</v>
      </c>
      <c r="C20" s="249"/>
      <c r="D20" s="253"/>
      <c r="E20" s="254" t="e">
        <f>IF(G$6="Met","",IF(OR(F$4="2023-2024",F$4="2022-2023",F$4="2021-2022"),"","2021-22 Total"))</f>
        <v>#N/A</v>
      </c>
      <c r="F20" s="255" t="e">
        <f>IF(E20="","",IF('10. 21-22 Exc &amp; Adj'!$M$21&lt;0,0,'10. 21-22 Exc &amp; Adj'!$M$21))</f>
        <v>#N/A</v>
      </c>
      <c r="G20" s="249"/>
      <c r="H20" s="253"/>
      <c r="I20" s="254" t="e">
        <f>IF(K$6="Met","",IF(OR(J$4="2023-2024",J$4="2022-2023",J$4="2021-2022"),"","2021-22 Total"))</f>
        <v>#N/A</v>
      </c>
      <c r="J20" s="255" t="e">
        <f>IF(I20="","",IF('10. 21-22 Exc &amp; Adj'!$M$21&lt;0,0,'10. 21-22 Exc &amp; Adj'!$M$21))</f>
        <v>#N/A</v>
      </c>
      <c r="K20" s="249"/>
      <c r="L20" s="253"/>
      <c r="M20" s="254" t="e">
        <f>IF(O$6="Met","",IF(OR(N$4="2023-2024",N$4="2022-2023",N$4="2021-2022"),"","2021-22 Total"))</f>
        <v>#N/A</v>
      </c>
      <c r="N20" s="255" t="e">
        <f>IF(M20="","",IF('10. 21-22 Exc &amp; Adj'!$M$21&lt;0,0,'10. 21-22 Exc &amp; Adj'!$M$21))</f>
        <v>#N/A</v>
      </c>
      <c r="O20" s="249"/>
      <c r="P20" s="253"/>
    </row>
    <row r="21" spans="1:16" x14ac:dyDescent="0.25">
      <c r="A21" s="378" t="e">
        <f>IF(C$6="Met","",IF(OR(B$4="2023-2024",B$4="2022-2023",B$4="2021-2022",B$4="2020-2021"),"","2020-21 Total"))</f>
        <v>#N/A</v>
      </c>
      <c r="B21" s="255" t="e">
        <f>IF(A21="","",IF('7. 20-21 Exc &amp; Adj'!$M$21&lt;0,0,'7. 20-21 Exc &amp; Adj'!$M$21))</f>
        <v>#N/A</v>
      </c>
      <c r="C21" s="249"/>
      <c r="D21" s="253"/>
      <c r="E21" s="254" t="e">
        <f>IF(G$6="Met","",IF(OR(F$4="2023-2024",F$4="2022-2023",F$4="2021-2022",F$4="2020-2021"),"","2020-21 Total"))</f>
        <v>#N/A</v>
      </c>
      <c r="F21" s="255" t="e">
        <f>IF(E21="","",IF('7. 20-21 Exc &amp; Adj'!$M$21&lt;0,0,'7. 20-21 Exc &amp; Adj'!$M$21))</f>
        <v>#N/A</v>
      </c>
      <c r="G21" s="249"/>
      <c r="H21" s="253"/>
      <c r="I21" s="254" t="e">
        <f>IF(K$6="Met","",IF(OR(J$4="2023-2024",J$4="2022-2023",J$4="2021-2022",J$4="2020-2021"),"","2020-21 Total"))</f>
        <v>#N/A</v>
      </c>
      <c r="J21" s="255" t="e">
        <f>IF(I21="","",IF('7. 20-21 Exc &amp; Adj'!$M$21&lt;0,0,'7. 20-21 Exc &amp; Adj'!$M$21))</f>
        <v>#N/A</v>
      </c>
      <c r="K21" s="249"/>
      <c r="L21" s="253"/>
      <c r="M21" s="254" t="e">
        <f>IF(O$6="Met","",IF(OR(N$4="2023-2024",N$4="2022-2023",N$4="2021-2022",N$4="2020-2021"),"","2020-21 Total"))</f>
        <v>#N/A</v>
      </c>
      <c r="N21" s="255" t="e">
        <f>IF(M21="","",IF('7. 20-21 Exc &amp; Adj'!$M$21&lt;0,0,'7. 20-21 Exc &amp; Adj'!$M$21))</f>
        <v>#N/A</v>
      </c>
      <c r="O21" s="249"/>
      <c r="P21" s="253"/>
    </row>
    <row r="22" spans="1:16" x14ac:dyDescent="0.25">
      <c r="A22" s="378" t="e">
        <f>IF(C$6="Met","",IF(OR(B$4="2023-2024",B$4="2022-2023",B$4="2021-2022",B$4="2020-2021",B$4="2019-2020"),"","2019-20 Total"))</f>
        <v>#N/A</v>
      </c>
      <c r="B22" s="255" t="e">
        <f>IF(A22="","",IF('23. 19-20 Exc &amp; Adj'!F20&lt;0,0,'23. 19-20 Exc &amp; Adj'!F20))</f>
        <v>#N/A</v>
      </c>
      <c r="C22" s="249"/>
      <c r="D22" s="253"/>
      <c r="E22" s="254" t="e">
        <f>IF(G$6="Met","",IF(OR(F$4="2023-2024",F$4="2022-2023",F$4="2021-2022",F$4="2020-2021",F$4="2019-2020"),"","2019-20 Total"))</f>
        <v>#N/A</v>
      </c>
      <c r="F22" s="255" t="e">
        <f>IF(E22="","",IF('23. 19-20 Exc &amp; Adj'!F20&lt;0,0,'23. 19-20 Exc &amp; Adj'!F20))</f>
        <v>#N/A</v>
      </c>
      <c r="G22" s="249"/>
      <c r="H22" s="253"/>
      <c r="I22" s="254" t="e">
        <f>IF(K$6="Met","",IF(OR(J$4="2023-2024",J$4="2022-2023",J$4="2021-2022",J$4="2020-2021",J$4="2019-2020"),"","2019-20 Total"))</f>
        <v>#N/A</v>
      </c>
      <c r="J22" s="255" t="e">
        <f>IF(I22="","",IF('23. 19-20 Exc &amp; Adj'!F20&lt;0,0,'23. 19-20 Exc &amp; Adj'!F20))</f>
        <v>#N/A</v>
      </c>
      <c r="K22" s="249"/>
      <c r="L22" s="253"/>
      <c r="M22" s="254" t="e">
        <f>IF(O$6="Met","",IF(OR(N$4="2023-2024",N$4="2022-2023",N$4="2021-2022",N$4="2020-2021",N$4="2019-2020"),"","2019-20 Total"))</f>
        <v>#N/A</v>
      </c>
      <c r="N22" s="255" t="e">
        <f>IF(M22="","",IF('23. 19-20 Exc &amp; Adj'!F20&lt;0,0,'23. 19-20 Exc &amp; Adj'!F20))</f>
        <v>#N/A</v>
      </c>
      <c r="O22" s="249"/>
      <c r="P22" s="253"/>
    </row>
    <row r="23" spans="1:16" x14ac:dyDescent="0.25">
      <c r="A23" s="285" t="e">
        <f>IF(C$6="Met","",IF(OR(B$4="2023-2024",B$4="2022-2023",B$4="2021-2022",B$4="2020-2021",B$4="2019-2020",B$4="2018-2019"),"","2018-19 Total"))</f>
        <v>#N/A</v>
      </c>
      <c r="B23" s="255" t="e">
        <f>IF(A23="","",IF('22. 18-19 Exc &amp; Adj'!F20&lt;0,0,'22. 18-19 Exc &amp; Adj'!F20))</f>
        <v>#N/A</v>
      </c>
      <c r="C23" s="249"/>
      <c r="D23" s="253"/>
      <c r="E23" s="256" t="e">
        <f>IF(G$6="Met","",IF(OR(F$4="2023-2024",F$4="2022-2023",F$4="2021-2022",F$4="2020-2021",F$4="2019-2020",F$4="2018-2019"),"","2018-19 Total"))</f>
        <v>#N/A</v>
      </c>
      <c r="F23" s="255" t="e">
        <f>IF(E23="","",IF('22. 18-19 Exc &amp; Adj'!F20&lt;0,0,'22. 18-19 Exc &amp; Adj'!F20))</f>
        <v>#N/A</v>
      </c>
      <c r="G23" s="249"/>
      <c r="H23" s="253"/>
      <c r="I23" s="256" t="e">
        <f>IF(K$6="Met","",IF(OR(J$4="2023-2024",J$4="2022-2023",J$4="2021-2022",J$4="2020-2021",J$4="2019-2020",J$4="2018-2019"),"","2018-19 Total"))</f>
        <v>#N/A</v>
      </c>
      <c r="J23" s="255" t="e">
        <f>IF(I23="","",IF('22. 18-19 Exc &amp; Adj'!F20&lt;0,0,'22. 18-19 Exc &amp; Adj'!F20))</f>
        <v>#N/A</v>
      </c>
      <c r="K23" s="249"/>
      <c r="L23" s="253"/>
      <c r="M23" s="256" t="e">
        <f>IF(O$6="Met","",IF(OR(N$4="2023-2024",N$4="2022-2023",N$4="2021-2022",N$4="2020-2021",N$4="2019-2020",N$4="2018-2019"),"","2018-19 Total"))</f>
        <v>#N/A</v>
      </c>
      <c r="N23" s="255" t="e">
        <f>IF(M23="","",IF('22. 18-19 Exc &amp; Adj'!F20&lt;0,0,'22. 18-19 Exc &amp; Adj'!F20))</f>
        <v>#N/A</v>
      </c>
      <c r="O23" s="249"/>
      <c r="P23" s="253"/>
    </row>
    <row r="24" spans="1:16" x14ac:dyDescent="0.25">
      <c r="A24" s="379" t="e">
        <f>IF(C$6="Met","",IF(OR(B$4="2023-2024",B$4="2022-2023",B$4="2021-2022",B$4="2020-2021",B$4="2019-2020",B$4="2018-2019",B$4="2017-2018"),"","2017-18 Total"))</f>
        <v>#N/A</v>
      </c>
      <c r="B24" s="258" t="e">
        <f>IF(A24="","",IF('21. 17-18 Exc &amp; Adj'!F20&lt;0,0,'21. 17-18 Exc &amp; Adj'!F20))</f>
        <v>#N/A</v>
      </c>
      <c r="C24" s="249"/>
      <c r="D24" s="253"/>
      <c r="E24" s="257" t="e">
        <f>IF(G$6="Met","",IF(OR(F$4="2023-2024",F$4="2022-2023",F$4="2021-2022",F$4="2020-2021",F$4="2019-2020",F$4="2018-2019",F$4="2017-2018"),"","2017-18 Total"))</f>
        <v>#N/A</v>
      </c>
      <c r="F24" s="258" t="e">
        <f>IF(E24="","",IF('21. 17-18 Exc &amp; Adj'!F20&lt;0,0,'21. 17-18 Exc &amp; Adj'!F20))</f>
        <v>#N/A</v>
      </c>
      <c r="G24" s="249"/>
      <c r="H24" s="253"/>
      <c r="I24" s="257" t="e">
        <f>IF(K$6="Met","",IF(OR(J$4="2023-2024",J$4="2022-2023",J$4="2021-2022",J$4="2020-2021",J$4="2019-2020",J$4="2018-2019",J$4="2017-2018"),"","2017-18 Total"))</f>
        <v>#N/A</v>
      </c>
      <c r="J24" s="258" t="e">
        <f>IF(I24="","",IF('21. 17-18 Exc &amp; Adj'!F20&lt;0,0,'21. 17-18 Exc &amp; Adj'!F20))</f>
        <v>#N/A</v>
      </c>
      <c r="K24" s="249"/>
      <c r="L24" s="253"/>
      <c r="M24" s="257" t="e">
        <f>IF(O$6="Met","",IF(OR(N$4="2023-2024",N$4="2022-2023",N$4="2021-2022",N$4="2020-2021",N$4="2019-2020",N$4="2018-2019",N$4="2017-2018"),"","2017-18 Total"))</f>
        <v>#N/A</v>
      </c>
      <c r="N24" s="258" t="e">
        <f>IF(M24="","",IF('21. 17-18 Exc &amp; Adj'!F20&lt;0,0,'21. 17-18 Exc &amp; Adj'!F20))</f>
        <v>#N/A</v>
      </c>
      <c r="O24" s="249"/>
      <c r="P24" s="253"/>
    </row>
    <row r="25" spans="1:16" x14ac:dyDescent="0.25">
      <c r="A25" s="384" t="e">
        <f>IF(C$6="Met","",IF(OR(B$4="2023-2024",B$4="2022-2023",B$4="2021-2022",B$4="2020-2021",B$4="2019-2020",B$4="2018-2019",B$4="2017-2018",B$4="2016-2017"),"","2016-17 Total"))</f>
        <v>#N/A</v>
      </c>
      <c r="B25" s="376" t="e">
        <f>IF(A25="","",IF('20. 16-17 Exc &amp; Adj'!F20&lt;0,0,'20. 16-17 Exc &amp; Adj'!F20))</f>
        <v>#N/A</v>
      </c>
      <c r="C25" s="249"/>
      <c r="D25" s="217"/>
      <c r="E25" s="375" t="e">
        <f>IF(G$6="Met","",IF(OR(F$4="2023-2024",F$4="2022-2023",F$4="2021-2022",F$4="2020-2021",F$4="2019-2020",F$4="2018-2019",F$4="2017-2018",F$4="2016-2017"),"","2016-17 Total"))</f>
        <v>#N/A</v>
      </c>
      <c r="F25" s="376" t="e">
        <f>IF(E25="","",IF('20. 16-17 Exc &amp; Adj'!F20&lt;0,0,'20. 16-17 Exc &amp; Adj'!F20))</f>
        <v>#N/A</v>
      </c>
      <c r="G25" s="249"/>
      <c r="H25" s="217"/>
      <c r="I25" s="375" t="e">
        <f>IF(K$6="Met","",IF(OR(J$4="2023-2024",J$4="2022-2023",J$4="2021-2022",J$4="2020-2021",J$4="2019-2020",J$4="2018-2019",J$4="2017-2018",J$4="2016-2017"),"","2016-17 Total"))</f>
        <v>#N/A</v>
      </c>
      <c r="J25" s="376" t="e">
        <f>IF(I25="","",IF('20. 16-17 Exc &amp; Adj'!F20&lt;0,0,'20. 16-17 Exc &amp; Adj'!F20))</f>
        <v>#N/A</v>
      </c>
      <c r="K25" s="249"/>
      <c r="M25" s="375" t="e">
        <f>IF(O$6="Met","",IF(OR(N$4="2023-2024",N$4="2022-2023",N$4="2021-2022",N$4="2020-2021",N$4="2019-2020",N$4="2018-2019",N$4="2017-2018",N$4="2016-2017"),"","2016-17 Total"))</f>
        <v>#N/A</v>
      </c>
      <c r="N25" s="376" t="e">
        <f>IF(M25="","",IF('20. 16-17 Exc &amp; Adj'!F20&lt;0,0,'20. 16-17 Exc &amp; Adj'!F20))</f>
        <v>#N/A</v>
      </c>
      <c r="O25" s="249"/>
    </row>
    <row r="26" spans="1:16" x14ac:dyDescent="0.25">
      <c r="A26" s="488" t="s">
        <v>146</v>
      </c>
      <c r="B26" s="489"/>
      <c r="C26" s="249"/>
      <c r="E26" s="488" t="s">
        <v>146</v>
      </c>
      <c r="F26" s="489"/>
      <c r="G26" s="249"/>
      <c r="I26" s="488" t="s">
        <v>146</v>
      </c>
      <c r="J26" s="489"/>
      <c r="K26" s="249"/>
      <c r="L26" s="216"/>
      <c r="M26" s="488" t="s">
        <v>146</v>
      </c>
      <c r="N26" s="489"/>
      <c r="O26" s="249"/>
      <c r="P26" s="216"/>
    </row>
    <row r="27" spans="1:16" x14ac:dyDescent="0.25">
      <c r="A27" s="259" t="s">
        <v>12</v>
      </c>
      <c r="B27" s="260"/>
      <c r="C27" s="261"/>
      <c r="D27" s="262"/>
      <c r="E27" s="259" t="s">
        <v>12</v>
      </c>
      <c r="F27" s="260"/>
      <c r="G27" s="261"/>
      <c r="H27" s="262"/>
      <c r="I27" s="259" t="s">
        <v>12</v>
      </c>
      <c r="J27" s="260"/>
      <c r="K27" s="261"/>
      <c r="L27" s="262"/>
      <c r="M27" s="259" t="s">
        <v>12</v>
      </c>
      <c r="N27" s="260"/>
      <c r="O27" s="261"/>
      <c r="P27" s="262"/>
    </row>
    <row r="28" spans="1:16" x14ac:dyDescent="0.25">
      <c r="A28" s="278" t="s">
        <v>71</v>
      </c>
      <c r="B28" s="252" t="s">
        <v>72</v>
      </c>
      <c r="C28" s="261"/>
      <c r="D28" s="262"/>
      <c r="E28" s="251" t="s">
        <v>71</v>
      </c>
      <c r="F28" s="252" t="s">
        <v>72</v>
      </c>
      <c r="G28" s="261"/>
      <c r="H28" s="262"/>
      <c r="I28" s="251" t="s">
        <v>71</v>
      </c>
      <c r="J28" s="252" t="s">
        <v>72</v>
      </c>
      <c r="K28" s="261"/>
      <c r="L28" s="262"/>
      <c r="M28" s="251" t="s">
        <v>71</v>
      </c>
      <c r="N28" s="252" t="s">
        <v>72</v>
      </c>
      <c r="O28" s="261"/>
      <c r="P28" s="262"/>
    </row>
    <row r="29" spans="1:16" x14ac:dyDescent="0.25">
      <c r="A29" s="387" t="str">
        <f>IF(C$6="Met","","2024-25 Total")</f>
        <v>2024-25 Total</v>
      </c>
      <c r="B29" s="255">
        <f>IF(A29="","",IF(AND($B$1="Eligibility",'19. 24-25 Exc &amp; Adj'!$B$31=""),0,(IF(AND($B$1="Eligibility",'19. 24-25 Exc &amp; Adj'!$B$31&gt;=0),"",IF(AND($B$1="Eligibility",'3. Getting Started'!$B$7="No"),'19. 24-25 Exc &amp; Adj'!$B$25,IF(AND($B$1="Eligibility",OR('3. Getting Started'!$B$7="Yes",'3. Getting Started'!$B$7="")),'19. 24-25 Exc &amp; Adj'!$B$35,IF(AND($B$1="Compliance",'19. 24-25 Exc &amp; Adj'!$I$31=""),0,IF(AND($B$1="Compliance",'19. 24-25 Exc &amp; Adj'!$I$31&gt;=0),"",IF(AND($B$1="Compliance",'3. Getting Started'!$B$7="No"),'19. 24-25 Exc &amp; Adj'!$I$25,IF(AND($B$1="Compliance",OR('3. Getting Started'!$B$7="Yes",'3. Getting Started'!$B$7="")),'19. 24-25 Exc &amp; Adj'!$I$35))))))))))</f>
        <v>0</v>
      </c>
      <c r="C29" s="261"/>
      <c r="D29" s="262"/>
      <c r="E29" s="315" t="str">
        <f>IF(G$6="Met","","2024-25 Total")</f>
        <v>2024-25 Total</v>
      </c>
      <c r="F29" s="255">
        <f>IF(E29="","",IF(AND($B$1="Eligibility",'19. 24-25 Exc &amp; Adj'!$B$31=""),0,(IF(AND($B$1="Eligibility",'19. 24-25 Exc &amp; Adj'!$B$31&gt;=0),"",IF(AND($B$1="Eligibility",'3. Getting Started'!$B$7="No"),'19. 24-25 Exc &amp; Adj'!$C$25,IF(AND($B$1="Eligibility",OR('3. Getting Started'!$B$7="Yes",'3. Getting Started'!$B$7="")),'19. 24-25 Exc &amp; Adj'!$C$35,IF(AND($B$1="Compliance",'19. 24-25 Exc &amp; Adj'!$I$31=""),0,IF(AND($B$1="Compliance",'19. 24-25 Exc &amp; Adj'!$I$31&gt;=0),"",IF(AND($B$1="Compliance",'3. Getting Started'!$B$7="No"),'19. 24-25 Exc &amp; Adj'!$J$25,IF(AND($B$1="Compliance",OR('3. Getting Started'!$B$7="Yes",'3. Getting Started'!$B$7="")),'19. 24-25 Exc &amp; Adj'!$J$35))))))))))</f>
        <v>0</v>
      </c>
      <c r="G29" s="261"/>
      <c r="H29" s="262"/>
      <c r="I29" s="315" t="str">
        <f>IF(K$6="Met","","2024-25 Total")</f>
        <v>2024-25 Total</v>
      </c>
      <c r="J29" s="255">
        <f>IF(I29="","",IF(AND($B$1="Eligibility",'19. 24-25 Exc &amp; Adj'!$B$31=""),0,(IF(AND($B$1="Eligibility",'19. 24-25 Exc &amp; Adj'!$B$31&gt;=0),"",IF(AND($B$1="Eligibility",'3. Getting Started'!$B$7="No"),'19. 24-25 Exc &amp; Adj'!$D$25,IF(AND($B$1="Eligibility",OR('3. Getting Started'!$B$7="Yes",'3. Getting Started'!$B$7="")),'19. 24-25 Exc &amp; Adj'!$B$35,IF(AND($B$1="Compliance",'19. 24-25 Exc &amp; Adj'!$I$31=""),0,IF(AND($B$1="Compliance",'19. 24-25 Exc &amp; Adj'!$I$31&gt;=0),"",IF(AND($B$1="Compliance",'3. Getting Started'!$B$7="No"),'19. 24-25 Exc &amp; Adj'!$K$25,IF(AND($B$1="Compliance",OR('3. Getting Started'!$B$7="Yes",'3. Getting Started'!$B$7="")),'19. 24-25 Exc &amp; Adj'!$I$35))))))))))</f>
        <v>0</v>
      </c>
      <c r="K29" s="261"/>
      <c r="L29" s="262"/>
      <c r="M29" s="315" t="str">
        <f>IF(O$6="Met","","2024-25 Total")</f>
        <v>2024-25 Total</v>
      </c>
      <c r="N29" s="255">
        <f>IF(M29="","",IF(AND($B$1="Eligibility",'19. 24-25 Exc &amp; Adj'!$B$31=""),0,(IF(AND($B$1="Eligibility",'19. 24-25 Exc &amp; Adj'!$B$31&gt;=0),"",IF(AND($B$1="Eligibility",'3. Getting Started'!$B$7="No"),'19. 24-25 Exc &amp; Adj'!$E$25,IF(AND($B$1="Eligibility",OR('3. Getting Started'!$B$7="Yes",'3. Getting Started'!$B$7="")),'19. 24-25 Exc &amp; Adj'!$C$35,IF(AND($B$1="Compliance",'19. 24-25 Exc &amp; Adj'!$I$31=""),0,IF(AND($B$1="Compliance",'19. 24-25 Exc &amp; Adj'!$I$31&gt;=0),"",IF(AND($B$1="Compliance",'3. Getting Started'!$B$7="No"),'19. 24-25 Exc &amp; Adj'!$L$25,IF(AND($B$1="Compliance",OR('3. Getting Started'!$B$7="Yes",'3. Getting Started'!$B$7="")),'19. 24-25 Exc &amp; Adj'!$J$35))))))))))</f>
        <v>0</v>
      </c>
      <c r="O29" s="261"/>
      <c r="P29" s="262"/>
    </row>
    <row r="30" spans="1:16" x14ac:dyDescent="0.25">
      <c r="A30" s="387" t="e">
        <f>IF(C$6="Met","",IF(B$4="2023-2024","","2023-24 Total"))</f>
        <v>#N/A</v>
      </c>
      <c r="B30" s="255" t="e">
        <f>IF(A30="","",IF(AND($B$1="Eligibility",'16. 23-24 Exc &amp; Adj'!$B$31=""),0,(IF(AND($B$1="Eligibility",'16. 23-24 Exc &amp; Adj'!$B$31&gt;=0),"",IF(AND($B$1="Eligibility",'3. Getting Started'!$B$7="No"),'16. 23-24 Exc &amp; Adj'!$B$25,IF(AND($B$1="Eligibility",OR('3. Getting Started'!$B$7="Yes",'3. Getting Started'!$B$7="")),'16. 23-24 Exc &amp; Adj'!$B$35,IF(AND($B$1="Compliance",'16. 23-24 Exc &amp; Adj'!$I$31=""),0,IF(AND($B$1="Compliance",'16. 23-24 Exc &amp; Adj'!$I$31&gt;=0),"",IF(AND($B$1="Compliance",'3. Getting Started'!$B$7="No"),'16. 23-24 Exc &amp; Adj'!$I$25,IF(AND($B$1="Compliance",OR('3. Getting Started'!$B$7="Yes",'3. Getting Started'!$B$7="")),'16. 23-24 Exc &amp; Adj'!$I$35))))))))))</f>
        <v>#N/A</v>
      </c>
      <c r="C30" s="261"/>
      <c r="D30" s="262"/>
      <c r="E30" s="315" t="e">
        <f>IF(G$6="Met","",IF(F$4="2023-2024","","2023-24 Total"))</f>
        <v>#N/A</v>
      </c>
      <c r="F30" s="255" t="e">
        <f>IF(E30="","",IF(AND($B$1="Eligibility",'16. 23-24 Exc &amp; Adj'!$B$31=""),0,(IF(AND($B$1="Eligibility",'16. 23-24 Exc &amp; Adj'!$B$31&gt;=0),"",IF(AND($B$1="Eligibility",'3. Getting Started'!$B$7="No"),'16. 23-24 Exc &amp; Adj'!$C$25,IF(AND($B$1="Eligibility",OR('3. Getting Started'!$B$7="Yes",'3. Getting Started'!$B$7="")),'16. 23-24 Exc &amp; Adj'!$C$35,IF(AND($B$1="Compliance",'16. 23-24 Exc &amp; Adj'!$I$31=""),0,IF(AND($B$1="Compliance",'16. 23-24 Exc &amp; Adj'!$I$31&gt;=0),"",IF(AND($B$1="Compliance",'3. Getting Started'!$B$7="No"),'16. 23-24 Exc &amp; Adj'!$J$25,IF(AND($B$1="Compliance",OR('3. Getting Started'!$B$7="Yes",'3. Getting Started'!$B$7="")),'16. 23-24 Exc &amp; Adj'!$J$35))))))))))</f>
        <v>#N/A</v>
      </c>
      <c r="G30" s="261"/>
      <c r="H30" s="262"/>
      <c r="I30" s="315" t="e">
        <f>IF(K$6="Met","",IF(J$4="2023-2024","","2023-24 Total"))</f>
        <v>#N/A</v>
      </c>
      <c r="J30" s="255" t="e">
        <f>IF(I30="","",IF(AND($B$1="Eligibility",'16. 23-24 Exc &amp; Adj'!$B$31=""),0,(IF(AND($B$1="Eligibility",'16. 23-24 Exc &amp; Adj'!$B$31&gt;=0),"",IF(AND($B$1="Eligibility",'3. Getting Started'!$B$7="No"),'16. 23-24 Exc &amp; Adj'!$D$25,IF(AND($B$1="Eligibility",OR('3. Getting Started'!$B$7="Yes",'3. Getting Started'!$B$7="")),'16. 23-24 Exc &amp; Adj'!$B$35,IF(AND($B$1="Compliance",'16. 23-24 Exc &amp; Adj'!$I$31=""),0,IF(AND($B$1="Compliance",'16. 23-24 Exc &amp; Adj'!$I$31&gt;=0),"",IF(AND($B$1="Compliance",'3. Getting Started'!$B$7="No"),'16. 23-24 Exc &amp; Adj'!$K$25,IF(AND($B$1="Compliance",OR('3. Getting Started'!$B$7="Yes",'3. Getting Started'!$B$7="")),'16. 23-24 Exc &amp; Adj'!$I$35))))))))))</f>
        <v>#N/A</v>
      </c>
      <c r="K30" s="261"/>
      <c r="L30" s="262"/>
      <c r="M30" s="315" t="e">
        <f>IF(O$6="Met","",IF(N$4="2023-2024","","2023-24 Total"))</f>
        <v>#N/A</v>
      </c>
      <c r="N30" s="255" t="e">
        <f>IF(M30="","",IF(AND($B$1="Eligibility",'16. 23-24 Exc &amp; Adj'!$B$31=""),0,(IF(AND($B$1="Eligibility",'16. 23-24 Exc &amp; Adj'!$B$31&gt;=0),"",IF(AND($B$1="Eligibility",'3. Getting Started'!$B$7="No"),'16. 23-24 Exc &amp; Adj'!$E$25,IF(AND($B$1="Eligibility",OR('3. Getting Started'!$B$7="Yes",'3. Getting Started'!$B$7="")),'16. 23-24 Exc &amp; Adj'!$C$35,IF(AND($B$1="Compliance",'16. 23-24 Exc &amp; Adj'!$I$31=""),0,IF(AND($B$1="Compliance",'16. 23-24 Exc &amp; Adj'!$I$31&gt;=0),"",IF(AND($B$1="Compliance",'3. Getting Started'!$B$7="No"),'16. 23-24 Exc &amp; Adj'!$L$25,IF(AND($B$1="Compliance",OR('3. Getting Started'!$B$7="Yes",'3. Getting Started'!$B$7="")),'16. 23-24 Exc &amp; Adj'!$J$35))))))))))</f>
        <v>#N/A</v>
      </c>
      <c r="O30" s="261"/>
      <c r="P30" s="262"/>
    </row>
    <row r="31" spans="1:16" x14ac:dyDescent="0.25">
      <c r="A31" s="378" t="e">
        <f>IF(C$6="Met","",IF(OR(B$4="2023-2024",B$4="2022-2023"),"","2022-23 Total"))</f>
        <v>#N/A</v>
      </c>
      <c r="B31" s="255" t="e">
        <f>IF(A31="","",IF('13. 22-23 Exc &amp; Adj'!$I$31="",0,IF('13. 22-23 Exc &amp; Adj'!$I$31&gt;=0,"",IF('3. Getting Started'!$B$7="No",'13. 22-23 Exc &amp; Adj'!$I$25,IF(OR('3. Getting Started'!$B$7="Yes",'3. Getting Started'!$B$7=""),'13. 22-23 Exc &amp; Adj'!$I$35)))))</f>
        <v>#N/A</v>
      </c>
      <c r="C31" s="261"/>
      <c r="D31" s="308"/>
      <c r="E31" s="254" t="e">
        <f>IF(G$6="Met","",IF(OR(F$4="2023-2024",F$4="2022-2023"),"","2022-23 Total"))</f>
        <v>#N/A</v>
      </c>
      <c r="F31" s="255" t="e">
        <f>IF(E31="","",IF('13. 22-23 Exc &amp; Adj'!$I$31="",0,IF('13. 22-23 Exc &amp; Adj'!$I$31&gt;=0,"",IF('3. Getting Started'!$B$7="No",'13. 22-23 Exc &amp; Adj'!$J$25,IF(OR('3. Getting Started'!$B$7="Yes",'3. Getting Started'!$B$7=""),'13. 22-23 Exc &amp; Adj'!$J$35)))))</f>
        <v>#N/A</v>
      </c>
      <c r="G31" s="261"/>
      <c r="H31" s="217"/>
      <c r="I31" s="254" t="e">
        <f>IF(K$6="Met","",IF(OR(J$4="2023-2024",J$4="2022-2023"),"","2022-23 Total"))</f>
        <v>#N/A</v>
      </c>
      <c r="J31" s="255" t="e">
        <f>IF(I31="","",IF('13. 22-23 Exc &amp; Adj'!$I$31="",0,IF('13. 22-23 Exc &amp; Adj'!$I$31&gt;=0,"",IF('3. Getting Started'!$B$7="No",'13. 22-23 Exc &amp; Adj'!$K$25,IF(OR('3. Getting Started'!$B$7="Yes",'3. Getting Started'!$B$7=""),'13. 22-23 Exc &amp; Adj'!$I$35)))))</f>
        <v>#N/A</v>
      </c>
      <c r="K31" s="261"/>
      <c r="M31" s="254" t="e">
        <f>IF(O$6="Met","",IF(OR(N$4="2023-2024",N$4="2022-2023"),"","2022-23 Total"))</f>
        <v>#N/A</v>
      </c>
      <c r="N31" s="255" t="e">
        <f>IF(M31="","",IF('13. 22-23 Exc &amp; Adj'!$I$31="",0,IF('13. 22-23 Exc &amp; Adj'!$I$31&gt;=0,"",IF('3. Getting Started'!$B$7="No",'13. 22-23 Exc &amp; Adj'!$L$25,IF(OR('3. Getting Started'!$B$7="Yes",'3. Getting Started'!$B$7=""),'13. 22-23 Exc &amp; Adj'!$J$35)))))</f>
        <v>#N/A</v>
      </c>
      <c r="O31" s="261"/>
    </row>
    <row r="32" spans="1:16" x14ac:dyDescent="0.25">
      <c r="A32" s="378" t="e">
        <f>IF(C$6="Met","",IF(OR(B$4="2023-2024",B$4="2022-2023",B$4="2021-2022"),"","2021-22 Total"))</f>
        <v>#N/A</v>
      </c>
      <c r="B32" s="255" t="e">
        <f>IF(A32="","",IF('10. 21-22 Exc &amp; Adj'!$I$31="",0,IF('10. 21-22 Exc &amp; Adj'!$I$31&gt;=0,"",IF('3. Getting Started'!$B$7="No",'10. 21-22 Exc &amp; Adj'!$I$25,IF(OR('3. Getting Started'!$B$7="Yes",'3. Getting Started'!$B$7=""),'10. 21-22 Exc &amp; Adj'!$I$35)))))</f>
        <v>#N/A</v>
      </c>
      <c r="C32" s="261"/>
      <c r="D32" s="217"/>
      <c r="E32" s="254" t="e">
        <f>IF(G$6="Met","",IF(OR(F$4="2023-2024",F$4="2022-2023",F$4="2021-2022"),"","2021-22 Total"))</f>
        <v>#N/A</v>
      </c>
      <c r="F32" s="255" t="e">
        <f>IF(E32="","",IF('10. 21-22 Exc &amp; Adj'!$I$31="",0,IF('10. 21-22 Exc &amp; Adj'!$I$31&gt;=0,"",IF('3. Getting Started'!$B$7="No",'10. 21-22 Exc &amp; Adj'!$J$25,IF(OR('3. Getting Started'!$B$7="Yes",'3. Getting Started'!$B$7=""),'10. 21-22 Exc &amp; Adj'!$J$35)))))</f>
        <v>#N/A</v>
      </c>
      <c r="G32" s="261"/>
      <c r="H32" s="217"/>
      <c r="I32" s="254" t="e">
        <f>IF(K$6="Met","",IF(OR(J$4="2023-2024",J$4="2022-2023",J$4="2021-2022"),"","2021-22 Total"))</f>
        <v>#N/A</v>
      </c>
      <c r="J32" s="255" t="e">
        <f>IF(I32="","",IF('10. 21-22 Exc &amp; Adj'!$I$31="",0,IF('10. 21-22 Exc &amp; Adj'!$I$31&gt;=0,"",IF('3. Getting Started'!$B$7="No",'10. 21-22 Exc &amp; Adj'!$K$25,IF(OR('3. Getting Started'!$B$7="Yes",'3. Getting Started'!$B$7=""),'10. 21-22 Exc &amp; Adj'!$I$35)))))</f>
        <v>#N/A</v>
      </c>
      <c r="K32" s="261"/>
      <c r="M32" s="254" t="e">
        <f>IF(O$6="Met","",IF(OR(N$4="2023-2024",N$4="2022-2023",N$4="2021-2022"),"","2021-22 Total"))</f>
        <v>#N/A</v>
      </c>
      <c r="N32" s="255" t="e">
        <f>IF(M32="","",IF('10. 21-22 Exc &amp; Adj'!$I$31="",0,IF('10. 21-22 Exc &amp; Adj'!$I$31&gt;=0,"",IF('3. Getting Started'!$B$7="No",'10. 21-22 Exc &amp; Adj'!$L$25,IF(OR('3. Getting Started'!$B$7="Yes",'3. Getting Started'!$B$7=""),'10. 21-22 Exc &amp; Adj'!$J$35)))))</f>
        <v>#N/A</v>
      </c>
      <c r="O32" s="261"/>
    </row>
    <row r="33" spans="1:16" x14ac:dyDescent="0.25">
      <c r="A33" s="378" t="e">
        <f>IF(C$6="Met","",IF(OR(B$4="2023-2024",B$4="2022-2023",B$4="2021-2022",B$4="2020-2021"),"","2020-21 Total"))</f>
        <v>#N/A</v>
      </c>
      <c r="B33" s="255" t="e">
        <f>IF(A33="","",IF('7. 20-21 Exc &amp; Adj'!$I$31="",0,IF('7. 20-21 Exc &amp; Adj'!$I$31&gt;=0,"",IF('3. Getting Started'!$B$7="No",'7. 20-21 Exc &amp; Adj'!$I$25,IF(OR('3. Getting Started'!$B$7="Yes",'3. Getting Started'!$B$7=""),'7. 20-21 Exc &amp; Adj'!$I$35)))))</f>
        <v>#N/A</v>
      </c>
      <c r="C33" s="261"/>
      <c r="D33" s="217"/>
      <c r="E33" s="254" t="e">
        <f>IF(G$6="Met","",IF(OR(F$4="2023-2024",F$4="2022-2023",F$4="2021-2022",F$4="2020-2021"),"","2020-21 Total"))</f>
        <v>#N/A</v>
      </c>
      <c r="F33" s="255" t="e">
        <f>IF(E33="","",IF('7. 20-21 Exc &amp; Adj'!$I$31="",0,IF('7. 20-21 Exc &amp; Adj'!$I$31&gt;=0,"",IF('3. Getting Started'!$B$7="No",'7. 20-21 Exc &amp; Adj'!$J$25,IF(OR('3. Getting Started'!$B$7="Yes",'3. Getting Started'!$B$7=""),'7. 20-21 Exc &amp; Adj'!$J$35)))))</f>
        <v>#N/A</v>
      </c>
      <c r="G33" s="261"/>
      <c r="H33" s="217"/>
      <c r="I33" s="254" t="e">
        <f>IF(K$6="Met","",IF(OR(J$4="2023-2024",J$4="2022-2023",J$4="2021-2022",J$4="2020-2021"),"","2020-21 Total"))</f>
        <v>#N/A</v>
      </c>
      <c r="J33" s="255" t="e">
        <f>IF(I33="","",IF('7. 20-21 Exc &amp; Adj'!$I$31="",0,IF('7. 20-21 Exc &amp; Adj'!$I$31&gt;=0,"",IF('3. Getting Started'!$B$7="No",'7. 20-21 Exc &amp; Adj'!$K$25,IF(OR('3. Getting Started'!$B$7="Yes",'3. Getting Started'!$B$7=""),'7. 20-21 Exc &amp; Adj'!$I$35)))))</f>
        <v>#N/A</v>
      </c>
      <c r="K33" s="261"/>
      <c r="M33" s="254" t="e">
        <f>IF(O$6="Met","",IF(OR(N$4="2023-2024",N$4="2022-2023",N$4="2021-2022",N$4="2020-2021"),"","2020-21 Total"))</f>
        <v>#N/A</v>
      </c>
      <c r="N33" s="255" t="e">
        <f>IF(M33="","",IF('7. 20-21 Exc &amp; Adj'!$I$31="",0,IF('7. 20-21 Exc &amp; Adj'!$I$31&gt;=0,"",IF('3. Getting Started'!$B$7="No",'7. 20-21 Exc &amp; Adj'!$L$25,IF(OR('3. Getting Started'!$B$7="Yes",'3. Getting Started'!$B$7=""),'7. 20-21 Exc &amp; Adj'!$J$35)))))</f>
        <v>#N/A</v>
      </c>
      <c r="O33" s="261"/>
    </row>
    <row r="34" spans="1:16" x14ac:dyDescent="0.25">
      <c r="A34" s="378" t="e">
        <f>IF(C$6="Met","",IF(OR(B$4="2023-2024",B$4="2022-2023",B$4="2021-2022",B$4="2020-2021",B$4="2019-2020"),"","2019-20 Total"))</f>
        <v>#N/A</v>
      </c>
      <c r="B34" s="255" t="e">
        <f>IF(A34="","",IF('23. 19-20 Exc &amp; Adj'!$B$30="",0,(IF('23. 19-20 Exc &amp; Adj'!$B$30&gt;=0,"",IF('3. Getting Started'!$B$7="No",'23. 19-20 Exc &amp; Adj'!B$24,'23. 19-20 Exc &amp; Adj'!B$34)))))</f>
        <v>#N/A</v>
      </c>
      <c r="C34" s="261"/>
      <c r="D34" s="262"/>
      <c r="E34" s="254" t="e">
        <f>IF(G$6="Met","",IF(OR(F$4="2023-2024",F$4="2022-2023",F$4="2021-2022",F$4="2020-2021",F$4="2019-2020"),"","2019-20 Total"))</f>
        <v>#N/A</v>
      </c>
      <c r="F34" s="255" t="e">
        <f>IF(E34="","",IF('23. 19-20 Exc &amp; Adj'!$B$30="",0,IF('23. 19-20 Exc &amp; Adj'!B30&gt;=0,"",IF('3. Getting Started'!B7="No",'23. 19-20 Exc &amp; Adj'!C24,'23. 19-20 Exc &amp; Adj'!C34))))</f>
        <v>#N/A</v>
      </c>
      <c r="G34" s="261"/>
      <c r="H34" s="262"/>
      <c r="I34" s="254" t="e">
        <f>IF(K$6="Met","",IF(OR(J$4="2023-2024",J$4="2022-2023",J$4="2021-2022",J$4="2020-2021",J$4="2019-2020"),"","2019-20 Total"))</f>
        <v>#N/A</v>
      </c>
      <c r="J34" s="255" t="e">
        <f>IF(I34="","",IF('23. 19-20 Exc &amp; Adj'!$B$30="",0,IF('23. 19-20 Exc &amp; Adj'!B30&gt;=0,"",IF('3. Getting Started'!B7="No",'23. 19-20 Exc &amp; Adj'!D24,'23. 19-20 Exc &amp; Adj'!B34))))</f>
        <v>#N/A</v>
      </c>
      <c r="K34" s="261"/>
      <c r="L34" s="262"/>
      <c r="M34" s="254" t="e">
        <f>IF(O$6="Met","",IF(OR(N$4="2023-2024",N$4="2022-2023",N$4="2021-2022",N$4="2020-2021",N$4="2019-2020"),"","2019-20 Total"))</f>
        <v>#N/A</v>
      </c>
      <c r="N34" s="255" t="e">
        <f>IF(M34="","",IF('23. 19-20 Exc &amp; Adj'!$B$30="",0,IF('23. 19-20 Exc &amp; Adj'!B30&gt;=0,"",IF('3. Getting Started'!B7="No",'23. 19-20 Exc &amp; Adj'!E24,'23. 19-20 Exc &amp; Adj'!C34))))</f>
        <v>#N/A</v>
      </c>
      <c r="O34" s="261"/>
      <c r="P34" s="262"/>
    </row>
    <row r="35" spans="1:16" x14ac:dyDescent="0.25">
      <c r="A35" s="285" t="e">
        <f>IF(C$6="Met","",IF(OR(B$4="2023-2024",B$4="2022-2023",B$4="2021-2022",B$4="2020-2021",B$4="2019-2020",B$4="2018-2019"),"","2018-19 Total"))</f>
        <v>#N/A</v>
      </c>
      <c r="B35" s="255" t="e">
        <f>IF(A35="","",IF('22. 18-19 Exc &amp; Adj'!$B$30="",0,IF('22. 18-19 Exc &amp; Adj'!$B$30&gt;="",0,IF('3. Getting Started'!$B$7="No",'22. 18-19 Exc &amp; Adj'!$B$24,'22. 18-19 Exc &amp; Adj'!$B$34))))</f>
        <v>#N/A</v>
      </c>
      <c r="C35" s="261"/>
      <c r="D35" s="262"/>
      <c r="E35" s="256" t="e">
        <f>IF(G$6="Met","",IF(OR(F$4="2023-2024",F$4="2022-2023",F$4="2021-2022",F$4="2020-2021",F$4="2019-2020",F$4="2018-2019"),"","2018-19 Total"))</f>
        <v>#N/A</v>
      </c>
      <c r="F35" s="255" t="e">
        <f>IF(E35="","",IF('22. 18-19 Exc &amp; Adj'!$B$30="",0,IF('22. 18-19 Exc &amp; Adj'!B30&gt;=0,"",IF('3. Getting Started'!B7="No",'22. 18-19 Exc &amp; Adj'!C24,'22. 18-19 Exc &amp; Adj'!C34))))</f>
        <v>#N/A</v>
      </c>
      <c r="G35" s="261"/>
      <c r="H35" s="262"/>
      <c r="I35" s="256" t="e">
        <f>IF(K$6="Met","",IF(OR(J$4="2023-2024",J$4="2022-2023",J$4="2021-2022",J$4="2020-2021",J$4="2019-2020",J$4="2018-2019"),"","2018-19 Total"))</f>
        <v>#N/A</v>
      </c>
      <c r="J35" s="255" t="e">
        <f>IF(I35="","",IF('22. 18-19 Exc &amp; Adj'!$B$30="",0,IF('22. 18-19 Exc &amp; Adj'!B30&gt;=0,"",IF('3. Getting Started'!B7="No",'22. 18-19 Exc &amp; Adj'!D24,'22. 18-19 Exc &amp; Adj'!B34))))</f>
        <v>#N/A</v>
      </c>
      <c r="K35" s="261"/>
      <c r="L35" s="262"/>
      <c r="M35" s="256" t="e">
        <f>IF(O$6="Met","",IF(OR(N$4="2023-2024",N$4="2022-2023",N$4="2021-2022",N$4="2020-2021",N$4="2019-2020",N$4="2018-2019"),"","2018-19 Total"))</f>
        <v>#N/A</v>
      </c>
      <c r="N35" s="255" t="e">
        <f>IF(M35="","",IF('22. 18-19 Exc &amp; Adj'!$B$30="",0,IF('22. 18-19 Exc &amp; Adj'!B30&gt;=0,"",IF('3. Getting Started'!B7="No",'22. 18-19 Exc &amp; Adj'!E24,'22. 18-19 Exc &amp; Adj'!C34))))</f>
        <v>#N/A</v>
      </c>
      <c r="O35" s="261"/>
      <c r="P35" s="262"/>
    </row>
    <row r="36" spans="1:16" x14ac:dyDescent="0.25">
      <c r="A36" s="379" t="e">
        <f>IF(C$6="Met","",IF(OR(B$4="2023-2024",B$4="2022-2023",B$4="2021-2022",B$4="2020-2021",B$4="2019-2020",B$4="2018-2019",B$4="2017-2018"),"","2017-18 Total"))</f>
        <v>#N/A</v>
      </c>
      <c r="B36" s="258" t="e">
        <f>IF(A36="","",IF('21. 17-18 Exc &amp; Adj'!$B$30="",0,IF('21. 17-18 Exc &amp; Adj'!B30&gt;=0,"",IF('3. Getting Started'!B7="No",'21. 17-18 Exc &amp; Adj'!B24,'21. 17-18 Exc &amp; Adj'!B34))))</f>
        <v>#N/A</v>
      </c>
      <c r="C36" s="261"/>
      <c r="D36" s="262"/>
      <c r="E36" s="257" t="e">
        <f>IF(G$6="Met","",IF(OR(F$4="2023-2024",F$4="2022-2023",F$4="2021-2022",F$4="2020-2021",F$4="2019-2020",F$4="2018-2019",F$4="2017-2018"),"","2017-18 Total"))</f>
        <v>#N/A</v>
      </c>
      <c r="F36" s="258" t="e">
        <f>IF(E36="","",IF('21. 17-18 Exc &amp; Adj'!$B$30="",0,IF('21. 17-18 Exc &amp; Adj'!B30&gt;=0,"",IF('3. Getting Started'!B7="No",'21. 17-18 Exc &amp; Adj'!C24,'21. 17-18 Exc &amp; Adj'!C34))))</f>
        <v>#N/A</v>
      </c>
      <c r="G36" s="261"/>
      <c r="H36" s="262"/>
      <c r="I36" s="257" t="e">
        <f>IF(K$6="Met","",IF(OR(J$4="2023-2024",J$4="2022-2023",J$4="2021-2022",J$4="2020-2021",J$4="2019-2020",J$4="2018-2019",J$4="2017-2018"),"","2017-18 Total"))</f>
        <v>#N/A</v>
      </c>
      <c r="J36" s="258" t="e">
        <f>IF(I36="","",IF('21. 17-18 Exc &amp; Adj'!$B$30="",0,IF('21. 17-18 Exc &amp; Adj'!B30&gt;=0,"",IF('3. Getting Started'!B7="No",'21. 17-18 Exc &amp; Adj'!D24,'21. 17-18 Exc &amp; Adj'!B34))))</f>
        <v>#N/A</v>
      </c>
      <c r="K36" s="261"/>
      <c r="L36" s="262"/>
      <c r="M36" s="257" t="e">
        <f>IF(O$6="Met","",IF(OR(N$4="2023-2024",N$4="2022-2023",N$4="2021-2022",N$4="2020-2021",N$4="2019-2020",N$4="2018-2019",N$4="2017-2018"),"","2017-18 Total"))</f>
        <v>#N/A</v>
      </c>
      <c r="N36" s="258" t="e">
        <f>IF(M36="","",IF('21. 17-18 Exc &amp; Adj'!$B$30="",0,IF('21. 17-18 Exc &amp; Adj'!B30&gt;=0,"",IF('3. Getting Started'!B7="No",'21. 17-18 Exc &amp; Adj'!E24,'21. 17-18 Exc &amp; Adj'!C34))))</f>
        <v>#N/A</v>
      </c>
      <c r="O36" s="261"/>
      <c r="P36" s="262"/>
    </row>
    <row r="37" spans="1:16" x14ac:dyDescent="0.25">
      <c r="A37" s="384" t="e">
        <f>IF(C$6="Met","",IF(OR(B$4="2023-2024",B$4="2022-2023",B$4="2021-2022",B$4="2020-2021",B$4="2019-2020",B$4="2018-2019",B$4="2017-2018",B$4="2016-2017"),"","2016-17 Total"))</f>
        <v>#N/A</v>
      </c>
      <c r="B37" s="376" t="e">
        <f>IF(A37="","",IF('20. 16-17 Exc &amp; Adj'!$B$30="",0,IF('20. 16-17 Exc &amp; Adj'!B30&gt;=0,"",IF('3. Getting Started'!B7="No",'20. 16-17 Exc &amp; Adj'!B24,'20. 16-17 Exc &amp; Adj'!B34))))</f>
        <v>#N/A</v>
      </c>
      <c r="C37" s="261"/>
      <c r="D37" s="253"/>
      <c r="E37" s="375" t="e">
        <f>IF(G$6="Met","",IF(OR(F$4="2023-2024",F$4="2022-2023",F$4="2021-2022",F$4="2020-2021",F$4="2019-2020",F$4="2018-2019",F$4="2017-2018",F$4="2016-2017"),"","2016-17 Total"))</f>
        <v>#N/A</v>
      </c>
      <c r="F37" s="376" t="e">
        <f>IF(E37="","",IF('20. 16-17 Exc &amp; Adj'!$B$30="",0,IF('20. 16-17 Exc &amp; Adj'!B30&gt;=0,"",IF('3. Getting Started'!B7="No",'20. 16-17 Exc &amp; Adj'!C24,'20. 16-17 Exc &amp; Adj'!C34))))</f>
        <v>#N/A</v>
      </c>
      <c r="G37" s="261"/>
      <c r="H37" s="253"/>
      <c r="I37" s="375" t="e">
        <f>IF(K$6="Met","",IF(OR(J$4="2023-2024",J$4="2022-2023",J$4="2021-2022",J$4="2020-2021",J$4="2019-2020",J$4="2018-2019",J$4="2017-2018",J$4="2016-2017"),"","2016-17 Total"))</f>
        <v>#N/A</v>
      </c>
      <c r="J37" s="376" t="e">
        <f>IF(I37="","",IF('20. 16-17 Exc &amp; Adj'!$B$30="",0,IF('20. 16-17 Exc &amp; Adj'!B30&gt;=0,"",IF('3. Getting Started'!B7="No",'20. 16-17 Exc &amp; Adj'!D24,'20. 16-17 Exc &amp; Adj'!B34))))</f>
        <v>#N/A</v>
      </c>
      <c r="K37" s="261"/>
      <c r="L37" s="253"/>
      <c r="M37" s="375" t="e">
        <f>IF(O$6="Met","",IF(OR(N$4="2023-2024",N$4="2022-2023",N$4="2021-2022",N$4="2020-2021",N$4="2019-2020",N$4="2018-2019",N$4="2017-2018",N$4="2016-2017"),"","2016-17 Total"))</f>
        <v>#N/A</v>
      </c>
      <c r="N37" s="376" t="e">
        <f>IF(M37="","",IF('20. 16-17 Exc &amp; Adj'!$B$30="",0,IF('20. 16-17 Exc &amp; Adj'!B30&gt;=0,"",IF('3. Getting Started'!B7="No",'20. 16-17 Exc &amp; Adj'!E24,'20. 16-17 Exc &amp; Adj'!C34))))</f>
        <v>#N/A</v>
      </c>
      <c r="O37" s="261"/>
      <c r="P37" s="253"/>
    </row>
    <row r="38" spans="1:16" x14ac:dyDescent="0.25">
      <c r="A38" s="488" t="s">
        <v>146</v>
      </c>
      <c r="B38" s="489"/>
      <c r="C38" s="261"/>
      <c r="D38" s="253"/>
      <c r="E38" s="488" t="s">
        <v>146</v>
      </c>
      <c r="F38" s="489"/>
      <c r="G38" s="261"/>
      <c r="H38" s="253"/>
      <c r="I38" s="488" t="s">
        <v>146</v>
      </c>
      <c r="J38" s="489"/>
      <c r="K38" s="261"/>
      <c r="L38" s="253"/>
      <c r="M38" s="494" t="s">
        <v>146</v>
      </c>
      <c r="N38" s="495"/>
      <c r="O38" s="261"/>
      <c r="P38" s="253"/>
    </row>
    <row r="39" spans="1:16" x14ac:dyDescent="0.25">
      <c r="A39" s="247" t="s">
        <v>36</v>
      </c>
      <c r="B39" s="260"/>
      <c r="C39" s="261"/>
      <c r="D39" s="253"/>
      <c r="E39" s="247" t="s">
        <v>36</v>
      </c>
      <c r="F39" s="260"/>
      <c r="G39" s="261"/>
      <c r="H39" s="253"/>
      <c r="I39" s="247" t="s">
        <v>36</v>
      </c>
      <c r="J39" s="260"/>
      <c r="K39" s="261"/>
      <c r="L39" s="253"/>
      <c r="M39" s="247" t="s">
        <v>36</v>
      </c>
      <c r="N39" s="260"/>
      <c r="O39" s="261"/>
      <c r="P39" s="253"/>
    </row>
    <row r="40" spans="1:16" x14ac:dyDescent="0.25">
      <c r="A40" s="247" t="s">
        <v>40</v>
      </c>
      <c r="B40" s="260"/>
      <c r="C40" s="261"/>
      <c r="D40" s="253"/>
      <c r="E40" s="247" t="s">
        <v>40</v>
      </c>
      <c r="F40" s="260"/>
      <c r="G40" s="261"/>
      <c r="H40" s="253"/>
      <c r="I40" s="247" t="s">
        <v>40</v>
      </c>
      <c r="J40" s="260"/>
      <c r="K40" s="261"/>
      <c r="L40" s="253"/>
      <c r="M40" s="247" t="s">
        <v>40</v>
      </c>
      <c r="N40" s="260"/>
      <c r="O40" s="261"/>
      <c r="P40" s="253"/>
    </row>
    <row r="41" spans="1:16" x14ac:dyDescent="0.25">
      <c r="A41" s="247" t="s">
        <v>37</v>
      </c>
      <c r="B41" s="260"/>
      <c r="C41" s="261"/>
      <c r="D41" s="253"/>
      <c r="E41" s="247" t="s">
        <v>37</v>
      </c>
      <c r="F41" s="260"/>
      <c r="G41" s="261"/>
      <c r="H41" s="253"/>
      <c r="I41" s="247" t="s">
        <v>37</v>
      </c>
      <c r="J41" s="260"/>
      <c r="K41" s="261"/>
      <c r="L41" s="253"/>
      <c r="M41" s="247" t="s">
        <v>37</v>
      </c>
      <c r="N41" s="260"/>
      <c r="O41" s="261"/>
      <c r="P41" s="253"/>
    </row>
    <row r="42" spans="1:16" x14ac:dyDescent="0.25">
      <c r="A42" s="247" t="s">
        <v>39</v>
      </c>
      <c r="B42" s="260"/>
      <c r="C42" s="261"/>
      <c r="D42" s="253"/>
      <c r="E42" s="247" t="s">
        <v>39</v>
      </c>
      <c r="F42" s="260"/>
      <c r="G42" s="261"/>
      <c r="H42" s="253"/>
      <c r="I42" s="247" t="s">
        <v>39</v>
      </c>
      <c r="J42" s="260"/>
      <c r="K42" s="261"/>
      <c r="L42" s="253"/>
      <c r="M42" s="247" t="s">
        <v>39</v>
      </c>
      <c r="N42" s="260"/>
      <c r="O42" s="261"/>
      <c r="P42" s="253"/>
    </row>
    <row r="43" spans="1:16" x14ac:dyDescent="0.25">
      <c r="A43" s="247" t="s">
        <v>38</v>
      </c>
      <c r="B43" s="260"/>
      <c r="C43" s="261"/>
      <c r="D43" s="253"/>
      <c r="E43" s="247" t="s">
        <v>38</v>
      </c>
      <c r="F43" s="260"/>
      <c r="G43" s="261"/>
      <c r="H43" s="253"/>
      <c r="I43" s="247" t="s">
        <v>38</v>
      </c>
      <c r="J43" s="260"/>
      <c r="K43" s="261"/>
      <c r="L43" s="253"/>
      <c r="M43" s="247" t="s">
        <v>38</v>
      </c>
      <c r="N43" s="260"/>
      <c r="O43" s="261"/>
      <c r="P43" s="253"/>
    </row>
    <row r="44" spans="1:16" x14ac:dyDescent="0.25">
      <c r="A44" s="278" t="s">
        <v>71</v>
      </c>
      <c r="B44" s="263" t="s">
        <v>72</v>
      </c>
      <c r="C44" s="261"/>
      <c r="D44" s="253"/>
      <c r="E44" s="251" t="s">
        <v>71</v>
      </c>
      <c r="F44" s="263" t="s">
        <v>72</v>
      </c>
      <c r="G44" s="261"/>
      <c r="H44" s="253"/>
      <c r="I44" s="251" t="s">
        <v>71</v>
      </c>
      <c r="J44" s="263" t="s">
        <v>72</v>
      </c>
      <c r="K44" s="261"/>
      <c r="L44" s="253"/>
      <c r="M44" s="251" t="s">
        <v>71</v>
      </c>
      <c r="N44" s="263" t="s">
        <v>72</v>
      </c>
      <c r="O44" s="261"/>
      <c r="P44" s="253"/>
    </row>
    <row r="45" spans="1:16" x14ac:dyDescent="0.25">
      <c r="A45" s="387" t="str">
        <f>IF(C$6="Met","","2024-25 Total")</f>
        <v>2024-25 Total</v>
      </c>
      <c r="B45" s="265">
        <f>IF(A45="","",IF($B$1="Eligibility",'19. 24-25 Exc &amp; Adj'!$C$46,IF($B$1="Compliance",'19. 24-25 Exc &amp; Adj'!$J$46)))</f>
        <v>0</v>
      </c>
      <c r="C45" s="261"/>
      <c r="D45" s="253"/>
      <c r="E45" s="315" t="str">
        <f>IF(G$6="Met","","2024-25 Total")</f>
        <v>2024-25 Total</v>
      </c>
      <c r="F45" s="265">
        <f>IF(E45="","",IF($B$1="Eligibility",'19. 24-25 Exc &amp; Adj'!$C$46,IF($B$1="Compliance",'19. 24-25 Exc &amp; Adj'!$J$46)))</f>
        <v>0</v>
      </c>
      <c r="G45" s="261"/>
      <c r="H45" s="253"/>
      <c r="I45" s="315" t="str">
        <f>IF(K$6="Met","","2024-25 Total")</f>
        <v>2024-25 Total</v>
      </c>
      <c r="J45" s="265">
        <f>IF(I45="","",IF($B$1="Eligibility",'19. 24-25 Exc &amp; Adj'!$C$46,IF($B$1="Compliance",'19. 24-25 Exc &amp; Adj'!$J$46)))</f>
        <v>0</v>
      </c>
      <c r="K45" s="261"/>
      <c r="L45" s="253"/>
      <c r="M45" s="315" t="str">
        <f>IF(O$6="Met","","2024-25 Total")</f>
        <v>2024-25 Total</v>
      </c>
      <c r="N45" s="265">
        <f>IF(M45="","",IF($B$1="Eligibility",'19. 24-25 Exc &amp; Adj'!$C$46,IF($B$1="Compliance",'19. 24-25 Exc &amp; Adj'!$J$46)))</f>
        <v>0</v>
      </c>
      <c r="O45" s="261"/>
      <c r="P45" s="253"/>
    </row>
    <row r="46" spans="1:16" x14ac:dyDescent="0.25">
      <c r="A46" s="387" t="e">
        <f>IF(C$6="Met","",IF(B$4="2023-2024","","2023-24 Total"))</f>
        <v>#N/A</v>
      </c>
      <c r="B46" s="265" t="e">
        <f>IF(A46="","",IF($B$1="Eligibility",'16. 23-24 Exc &amp; Adj'!$C$46,IF($B$1="Compliance",'16. 23-24 Exc &amp; Adj'!$J$46)))</f>
        <v>#N/A</v>
      </c>
      <c r="C46" s="261"/>
      <c r="D46" s="253"/>
      <c r="E46" s="315" t="e">
        <f>IF(G$6="Met","",IF(F$4="2023-2024","","2023-24 Total"))</f>
        <v>#N/A</v>
      </c>
      <c r="F46" s="265" t="e">
        <f>IF(E46="","",IF($B$1="Eligibility",'16. 23-24 Exc &amp; Adj'!$C$46,IF($B$1="Compliance",'16. 23-24 Exc &amp; Adj'!$J$46)))</f>
        <v>#N/A</v>
      </c>
      <c r="G46" s="261"/>
      <c r="H46" s="253"/>
      <c r="I46" s="315" t="e">
        <f>IF(K$6="Met","",IF(J$4="2023-2024","","2023-24 Total"))</f>
        <v>#N/A</v>
      </c>
      <c r="J46" s="265" t="e">
        <f>IF(I46="","",IF($B$1="Eligibility",'16. 23-24 Exc &amp; Adj'!$C$46,IF($B$1="Compliance",'16. 23-24 Exc &amp; Adj'!$J$46)))</f>
        <v>#N/A</v>
      </c>
      <c r="K46" s="261"/>
      <c r="L46" s="253"/>
      <c r="M46" s="315" t="e">
        <f>IF(O$6="Met","",IF(N$4="2023-2024","","2023-24 Total"))</f>
        <v>#N/A</v>
      </c>
      <c r="N46" s="265" t="e">
        <f>IF(M46="","",IF($B$1="Eligibility",'16. 23-24 Exc &amp; Adj'!$C$46,IF($B$1="Compliance",'16. 23-24 Exc &amp; Adj'!$J$46)))</f>
        <v>#N/A</v>
      </c>
      <c r="O46" s="261"/>
      <c r="P46" s="253"/>
    </row>
    <row r="47" spans="1:16" x14ac:dyDescent="0.25">
      <c r="A47" s="378" t="e">
        <f>IF(C$6="Met","",IF(OR(B$4="2023-2024",B$4="2022-2023"),"","2022-23 Total"))</f>
        <v>#N/A</v>
      </c>
      <c r="B47" s="265" t="e">
        <f>IF(A47="","",'13. 22-23 Exc &amp; Adj'!$J$46)</f>
        <v>#N/A</v>
      </c>
      <c r="C47" s="261"/>
      <c r="D47" s="253"/>
      <c r="E47" s="254" t="e">
        <f>IF(G$6="Met","",IF(OR(F$4="2023-2024",F$4="2022-2023"),"","2022-23 Total"))</f>
        <v>#N/A</v>
      </c>
      <c r="F47" s="265" t="e">
        <f>IF(E47="","",'13. 22-23 Exc &amp; Adj'!$J$46)</f>
        <v>#N/A</v>
      </c>
      <c r="G47" s="261"/>
      <c r="H47" s="253"/>
      <c r="I47" s="254" t="e">
        <f>IF(K$6="Met","",IF(OR(J$4="2023-2024",J$4="2022-2023"),"","2022-23 Total"))</f>
        <v>#N/A</v>
      </c>
      <c r="J47" s="265" t="e">
        <f>IF(I47="","",'13. 22-23 Exc &amp; Adj'!$J$46)</f>
        <v>#N/A</v>
      </c>
      <c r="K47" s="261"/>
      <c r="L47" s="253"/>
      <c r="M47" s="254" t="e">
        <f>IF(O$6="Met","",IF(OR(N$4="2023-2024",N$4="2022-2023"),"","2022-23 Total"))</f>
        <v>#N/A</v>
      </c>
      <c r="N47" s="265" t="e">
        <f>IF(M47="","",'13. 22-23 Exc &amp; Adj'!$J$46)</f>
        <v>#N/A</v>
      </c>
      <c r="O47" s="261"/>
      <c r="P47" s="253"/>
    </row>
    <row r="48" spans="1:16" x14ac:dyDescent="0.25">
      <c r="A48" s="378" t="e">
        <f>IF(C$6="Met","",IF(OR(B$4="2023-2024",B$4="2022-2023",B$4="2021-2022"),"","2021-22 Total"))</f>
        <v>#N/A</v>
      </c>
      <c r="B48" s="265" t="e">
        <f>IF(A48="","",'10. 21-22 Exc &amp; Adj'!$J$46)</f>
        <v>#N/A</v>
      </c>
      <c r="C48" s="261"/>
      <c r="D48" s="253"/>
      <c r="E48" s="254" t="e">
        <f>IF(G$6="Met","",IF(OR(F$4="2023-2024",F$4="2022-2023",F$4="2021-2022"),"","2021-22 Total"))</f>
        <v>#N/A</v>
      </c>
      <c r="F48" s="265" t="e">
        <f>IF(E48="","",'10. 21-22 Exc &amp; Adj'!$J$46)</f>
        <v>#N/A</v>
      </c>
      <c r="G48" s="261"/>
      <c r="H48" s="253"/>
      <c r="I48" s="254" t="e">
        <f>IF(K$6="Met","",IF(OR(J$4="2023-2024",J$4="2022-2023",J$4="2021-2022"),"","2021-22 Total"))</f>
        <v>#N/A</v>
      </c>
      <c r="J48" s="265" t="e">
        <f>IF(I48="","",'10. 21-22 Exc &amp; Adj'!$J$46)</f>
        <v>#N/A</v>
      </c>
      <c r="K48" s="261"/>
      <c r="L48" s="253"/>
      <c r="M48" s="254" t="e">
        <f>IF(O$6="Met","",IF(OR(N$4="2023-2024",N$4="2022-2023",N$4="2021-2022"),"","2021-22 Total"))</f>
        <v>#N/A</v>
      </c>
      <c r="N48" s="265" t="e">
        <f>IF(M48="","",'10. 21-22 Exc &amp; Adj'!$J$46)</f>
        <v>#N/A</v>
      </c>
      <c r="O48" s="261"/>
      <c r="P48" s="253"/>
    </row>
    <row r="49" spans="1:16" x14ac:dyDescent="0.25">
      <c r="A49" s="378" t="e">
        <f>IF(C$6="Met","",IF(OR(B$4="2023-2024",B$4="2022-2023",B$4="2021-2022",B$4="2020-2021"),"","2020-21 Total"))</f>
        <v>#N/A</v>
      </c>
      <c r="B49" s="265" t="e">
        <f>IF(A49="","",'7. 20-21 Exc &amp; Adj'!$J$46)</f>
        <v>#N/A</v>
      </c>
      <c r="C49" s="261"/>
      <c r="D49" s="253"/>
      <c r="E49" s="254" t="e">
        <f>IF(G$6="Met","",IF(OR(F$4="2023-2024",F$4="2022-2023",F$4="2021-2022",F$4="2020-2021"),"","2020-21 Total"))</f>
        <v>#N/A</v>
      </c>
      <c r="F49" s="265" t="e">
        <f>IF(E49="","",'7. 20-21 Exc &amp; Adj'!$J$46)</f>
        <v>#N/A</v>
      </c>
      <c r="G49" s="261"/>
      <c r="H49" s="253"/>
      <c r="I49" s="254" t="e">
        <f>IF(K$6="Met","",IF(OR(J$4="2023-2024",J$4="2022-2023",J$4="2021-2022",J$4="2020-2021"),"","2020-21 Total"))</f>
        <v>#N/A</v>
      </c>
      <c r="J49" s="265" t="e">
        <f>IF(I49="","",'7. 20-21 Exc &amp; Adj'!$J$46)</f>
        <v>#N/A</v>
      </c>
      <c r="K49" s="261"/>
      <c r="L49" s="253"/>
      <c r="M49" s="254" t="e">
        <f>IF(O$6="Met","",IF(OR(N$4="2023-2024",N$4="2022-2023",N$4="2021-2022",N$4="2020-2021"),"","2020-21 Total"))</f>
        <v>#N/A</v>
      </c>
      <c r="N49" s="265" t="e">
        <f>IF(M49="","",'7. 20-21 Exc &amp; Adj'!$J$46)</f>
        <v>#N/A</v>
      </c>
      <c r="O49" s="261"/>
      <c r="P49" s="253"/>
    </row>
    <row r="50" spans="1:16" x14ac:dyDescent="0.25">
      <c r="A50" s="378" t="e">
        <f>IF(C$6="Met","",IF(OR(B$4="2023-2024",B$4="2022-2023",B$4="2021-2022",B$4="2020-2021",B$4="2019-2020"),"","2019-20 Total"))</f>
        <v>#N/A</v>
      </c>
      <c r="B50" s="265" t="e">
        <f>IF(A50="","",'23. 19-20 Exc &amp; Adj'!C45)</f>
        <v>#N/A</v>
      </c>
      <c r="C50" s="261"/>
      <c r="D50" s="253"/>
      <c r="E50" s="254" t="e">
        <f>IF(G$6="Met","",IF(OR(F$4="2023-2024",F$4="2022-2023",F$4="2021-2022",F$4="2020-2021",F$4="2019-2020"),"","2019-20 Total"))</f>
        <v>#N/A</v>
      </c>
      <c r="F50" s="265" t="e">
        <f>IF(E50="","",'23. 19-20 Exc &amp; Adj'!C45)</f>
        <v>#N/A</v>
      </c>
      <c r="G50" s="261"/>
      <c r="H50" s="253"/>
      <c r="I50" s="254" t="e">
        <f>IF(K$6="Met","",IF(OR(J$4="2023-2024",J$4="2022-2023",J$4="2021-2022",J$4="2020-2021",J$4="2019-2020"),"","2019-20 Total"))</f>
        <v>#N/A</v>
      </c>
      <c r="J50" s="265" t="e">
        <f>IF(I50="","",'23. 19-20 Exc &amp; Adj'!C45)</f>
        <v>#N/A</v>
      </c>
      <c r="K50" s="261"/>
      <c r="L50" s="253"/>
      <c r="M50" s="254" t="e">
        <f>IF(O$6="Met","",IF(OR(N$4="2023-2024",N$4="2022-2023",N$4="2021-2022",N$4="2020-2021",N$4="2019-2020"),"","2019-20 Total"))</f>
        <v>#N/A</v>
      </c>
      <c r="N50" s="265" t="e">
        <f>IF(M50="","",'23. 19-20 Exc &amp; Adj'!C45)</f>
        <v>#N/A</v>
      </c>
      <c r="O50" s="261"/>
      <c r="P50" s="253"/>
    </row>
    <row r="51" spans="1:16" x14ac:dyDescent="0.25">
      <c r="A51" s="285" t="e">
        <f>IF(C$6="Met","",IF(OR(B$4="2023-2024",B$4="2022-2023",B$4="2021-2022",B$4="2020-2021",B$4="2019-2020",B$4="2018-2019"),"","2018-19 Total"))</f>
        <v>#N/A</v>
      </c>
      <c r="B51" s="265" t="e">
        <f>IF(A51="","",'22. 18-19 Exc &amp; Adj'!C45)</f>
        <v>#N/A</v>
      </c>
      <c r="C51" s="261"/>
      <c r="D51" s="253"/>
      <c r="E51" s="256" t="e">
        <f>IF(G$6="Met","",IF(OR(F$4="2023-2024",F$4="2022-2023",F$4="2021-2022",F$4="2020-2021",F$4="2019-2020",F$4="2018-2019"),"","2018-19 Total"))</f>
        <v>#N/A</v>
      </c>
      <c r="F51" s="265" t="e">
        <f>IF(E51="","",'22. 18-19 Exc &amp; Adj'!C45)</f>
        <v>#N/A</v>
      </c>
      <c r="G51" s="261"/>
      <c r="H51" s="253"/>
      <c r="I51" s="256" t="e">
        <f>IF(K$6="Met","",IF(OR(J$4="2023-2024",J$4="2022-2023",J$4="2021-2022",J$4="2020-2021",J$4="2019-2020",J$4="2018-2019"),"","2018-19 Total"))</f>
        <v>#N/A</v>
      </c>
      <c r="J51" s="265" t="e">
        <f>IF(I51="","",'22. 18-19 Exc &amp; Adj'!C45)</f>
        <v>#N/A</v>
      </c>
      <c r="K51" s="261"/>
      <c r="L51" s="253"/>
      <c r="M51" s="256" t="e">
        <f>IF(O$6="Met","",IF(OR(N$4="2023-2024",N$4="2022-2023",N$4="2021-2022",N$4="2020-2021",N$4="2019-2020",N$4="2018-2019"),"","2018-19 Total"))</f>
        <v>#N/A</v>
      </c>
      <c r="N51" s="265" t="e">
        <f>IF(M51="","",'22. 18-19 Exc &amp; Adj'!C45)</f>
        <v>#N/A</v>
      </c>
      <c r="O51" s="261"/>
      <c r="P51" s="253"/>
    </row>
    <row r="52" spans="1:16" x14ac:dyDescent="0.25">
      <c r="A52" s="285" t="e">
        <f>IF(C$6="Met","",IF(OR(B$4="2023-2024",B$4="2022-2023",B$4="2021-2022",B$4="2020-2021",B$4="2019-2020",B$4="2018-2019",B$4="2017-2018"),"","2017-18 Total"))</f>
        <v>#N/A</v>
      </c>
      <c r="B52" s="265" t="e">
        <f>IF(A52="","",'21. 17-18 Exc &amp; Adj'!C45)</f>
        <v>#N/A</v>
      </c>
      <c r="C52" s="261"/>
      <c r="D52" s="253"/>
      <c r="E52" s="257" t="e">
        <f>IF(G$6="Met","",IF(OR(F$4="2023-2024",F$4="2022-2023",F$4="2021-2022",F$4="2020-2021",F$4="2019-2020",F$4="2018-2019",F$4="2017-2018"),"","2017-18 Total"))</f>
        <v>#N/A</v>
      </c>
      <c r="F52" s="265" t="e">
        <f>IF(E52="","",'21. 17-18 Exc &amp; Adj'!C45)</f>
        <v>#N/A</v>
      </c>
      <c r="G52" s="261"/>
      <c r="H52" s="253"/>
      <c r="I52" s="257" t="e">
        <f>IF(K$6="Met","",IF(OR(J$4="2023-2024",J$4="2022-2023",J$4="2021-2022",J$4="2020-2021",J$4="2019-2020",J$4="2018-2019",J$4="2017-2018"),"","2017-18 Total"))</f>
        <v>#N/A</v>
      </c>
      <c r="J52" s="265" t="e">
        <f>IF(I52="","",'21. 17-18 Exc &amp; Adj'!C45)</f>
        <v>#N/A</v>
      </c>
      <c r="K52" s="261"/>
      <c r="L52" s="253"/>
      <c r="M52" s="257" t="e">
        <f>IF(O$6="Met","",IF(OR(N$4="2023-2024",N$4="2022-2023",N$4="2021-2022",N$4="2020-2021",N$4="2019-2020",N$4="2018-2019",N$4="2017-2018"),"","2017-18 Total"))</f>
        <v>#N/A</v>
      </c>
      <c r="N52" s="265" t="e">
        <f>IF(M52="","",'21. 17-18 Exc &amp; Adj'!C45)</f>
        <v>#N/A</v>
      </c>
      <c r="O52" s="261"/>
      <c r="P52" s="253"/>
    </row>
    <row r="53" spans="1:16" x14ac:dyDescent="0.25">
      <c r="A53" s="280" t="e">
        <f>IF(C$6="Met","",IF(OR(B$4="2023-2024",B$4="2022-2023",B$4="2021-2022",B$4="2020-2021",B$4="2019-2020",B$4="2018-2019",B$4="2017-2018",B$4="2016-2017"),"","2016-17 Total"))</f>
        <v>#N/A</v>
      </c>
      <c r="B53" s="265" t="e">
        <f>IF(A53="","",'20. 16-17 Exc &amp; Adj'!C45)</f>
        <v>#N/A</v>
      </c>
      <c r="C53" s="261"/>
      <c r="D53" s="253"/>
      <c r="E53" s="264" t="e">
        <f>IF(G$6="Met","",IF(OR(F$4="2023-2024",F$4="2022-2023",F$4="2021-2022",F$4="2020-2021",F$4="2019-2020",F$4="2018-2019",F$4="2017-2018",F$4="2016-2017"),"","2016-17 Total"))</f>
        <v>#N/A</v>
      </c>
      <c r="F53" s="265" t="e">
        <f>IF(E53="","",'20. 16-17 Exc &amp; Adj'!C45)</f>
        <v>#N/A</v>
      </c>
      <c r="G53" s="261"/>
      <c r="H53" s="253"/>
      <c r="I53" s="264" t="e">
        <f>IF(K$6="Met","",IF(OR(J$4="2023-2024",J$4="2022-2023",J$4="2021-2022",J$4="2020-2021",J$4="2019-2020",J$4="2018-2019",J$4="2017-2018",J$4="2016-2017"),"","2016-17 Total"))</f>
        <v>#N/A</v>
      </c>
      <c r="J53" s="265" t="e">
        <f>IF(I53="","",'20. 16-17 Exc &amp; Adj'!C45)</f>
        <v>#N/A</v>
      </c>
      <c r="K53" s="261"/>
      <c r="L53" s="253"/>
      <c r="M53" s="264" t="e">
        <f>IF(O$6="Met","",IF(OR(N$4="2023-2024",N$4="2022-2023",N$4="2021-2022",N$4="2020-2021",N$4="2019-2020",N$4="2018-2019",N$4="2017-2018",N$4="2016-2017"),"","2016-17 Total"))</f>
        <v>#N/A</v>
      </c>
      <c r="N53" s="265" t="e">
        <f>IF(M53="","",'20. 16-17 Exc &amp; Adj'!C45)</f>
        <v>#N/A</v>
      </c>
      <c r="O53" s="261"/>
      <c r="P53" s="253"/>
    </row>
    <row r="54" spans="1:16" x14ac:dyDescent="0.25">
      <c r="A54" s="496" t="s">
        <v>146</v>
      </c>
      <c r="B54" s="497"/>
      <c r="C54" s="261"/>
      <c r="D54" s="253"/>
      <c r="E54" s="507" t="s">
        <v>146</v>
      </c>
      <c r="F54" s="508"/>
      <c r="G54" s="261"/>
      <c r="H54" s="253"/>
      <c r="I54" s="496" t="s">
        <v>146</v>
      </c>
      <c r="J54" s="497"/>
      <c r="K54" s="261"/>
      <c r="L54" s="253"/>
      <c r="M54" s="496" t="s">
        <v>146</v>
      </c>
      <c r="N54" s="497"/>
      <c r="O54" s="261"/>
      <c r="P54" s="253"/>
    </row>
    <row r="55" spans="1:16" x14ac:dyDescent="0.25">
      <c r="A55" s="247" t="s">
        <v>41</v>
      </c>
      <c r="B55" s="260"/>
      <c r="C55" s="261"/>
      <c r="D55" s="253"/>
      <c r="E55" s="247" t="s">
        <v>41</v>
      </c>
      <c r="F55" s="260"/>
      <c r="G55" s="261"/>
      <c r="H55" s="253"/>
      <c r="I55" s="247" t="s">
        <v>41</v>
      </c>
      <c r="J55" s="260"/>
      <c r="K55" s="261"/>
      <c r="L55" s="253"/>
      <c r="M55" s="247" t="s">
        <v>41</v>
      </c>
      <c r="N55" s="260"/>
      <c r="O55" s="261"/>
      <c r="P55" s="253"/>
    </row>
    <row r="56" spans="1:16" x14ac:dyDescent="0.25">
      <c r="A56" s="247" t="s">
        <v>42</v>
      </c>
      <c r="B56" s="260"/>
      <c r="C56" s="261"/>
      <c r="D56" s="253"/>
      <c r="E56" s="247" t="s">
        <v>42</v>
      </c>
      <c r="F56" s="260"/>
      <c r="G56" s="261"/>
      <c r="H56" s="253"/>
      <c r="I56" s="247" t="s">
        <v>42</v>
      </c>
      <c r="J56" s="260"/>
      <c r="K56" s="261"/>
      <c r="L56" s="253"/>
      <c r="M56" s="247" t="s">
        <v>42</v>
      </c>
      <c r="N56" s="260"/>
      <c r="O56" s="261"/>
      <c r="P56" s="253"/>
    </row>
    <row r="57" spans="1:16" x14ac:dyDescent="0.25">
      <c r="A57" s="278" t="s">
        <v>71</v>
      </c>
      <c r="B57" s="252" t="s">
        <v>72</v>
      </c>
      <c r="C57" s="261"/>
      <c r="D57" s="253"/>
      <c r="E57" s="251" t="s">
        <v>71</v>
      </c>
      <c r="F57" s="252" t="s">
        <v>72</v>
      </c>
      <c r="G57" s="261"/>
      <c r="H57" s="253"/>
      <c r="I57" s="251" t="s">
        <v>71</v>
      </c>
      <c r="J57" s="252" t="s">
        <v>72</v>
      </c>
      <c r="K57" s="261"/>
      <c r="L57" s="253"/>
      <c r="M57" s="251" t="s">
        <v>71</v>
      </c>
      <c r="N57" s="252" t="s">
        <v>72</v>
      </c>
      <c r="O57" s="261"/>
      <c r="P57" s="253"/>
    </row>
    <row r="58" spans="1:16" x14ac:dyDescent="0.25">
      <c r="A58" s="387" t="str">
        <f>IF(C$6="Met","","2024-25 Total")</f>
        <v>2024-25 Total</v>
      </c>
      <c r="B58" s="267">
        <f>IF(A58="","",IF($B$1="Eligibility",'19. 24-25 Exc &amp; Adj'!$B$56,IF($B$1="Compliance",'19. 24-25 Exc &amp; Adj'!$I$56)))</f>
        <v>0</v>
      </c>
      <c r="C58" s="261"/>
      <c r="D58" s="253"/>
      <c r="E58" s="315" t="str">
        <f>IF(G$6="Met","","2024-25 Total")</f>
        <v>2024-25 Total</v>
      </c>
      <c r="F58" s="267">
        <f>IF(E58="","",IF($B$1="Eligibility",'19. 24-25 Exc &amp; Adj'!$B$56,IF($B$1="Compliance",'19. 24-25 Exc &amp; Adj'!$I$56)))</f>
        <v>0</v>
      </c>
      <c r="G58" s="261"/>
      <c r="H58" s="253"/>
      <c r="I58" s="315" t="str">
        <f>IF(K$6="Met","","2024-25 Total")</f>
        <v>2024-25 Total</v>
      </c>
      <c r="J58" s="267">
        <f>IF(I58="","",IF($B$1="Eligibility",'19. 24-25 Exc &amp; Adj'!$B$56,IF($B$1="Compliance",'19. 24-25 Exc &amp; Adj'!$I$56)))</f>
        <v>0</v>
      </c>
      <c r="K58" s="261"/>
      <c r="L58" s="253"/>
      <c r="M58" s="315" t="str">
        <f>IF(O$6="Met","","2024-25 Total")</f>
        <v>2024-25 Total</v>
      </c>
      <c r="N58" s="267">
        <f>IF(M58="","",IF($B$1="Eligibility",'19. 24-25 Exc &amp; Adj'!$B$56,IF($B$1="Compliance",'19. 24-25 Exc &amp; Adj'!$I$56)))</f>
        <v>0</v>
      </c>
      <c r="O58" s="261"/>
      <c r="P58" s="253"/>
    </row>
    <row r="59" spans="1:16" x14ac:dyDescent="0.25">
      <c r="A59" s="387" t="e">
        <f>IF(C$6="Met","",IF(B$4="2023-2024","","2023-24 Total"))</f>
        <v>#N/A</v>
      </c>
      <c r="B59" s="267" t="e">
        <f>IF(A59="","",IF($B$1="Eligibility",'16. 23-24 Exc &amp; Adj'!$B$56,IF($B$1="Compliance",'16. 23-24 Exc &amp; Adj'!$I$56)))</f>
        <v>#N/A</v>
      </c>
      <c r="C59" s="261"/>
      <c r="D59" s="253"/>
      <c r="E59" s="315" t="e">
        <f>IF(G$6="Met","",IF(F$4="2023-2024","","2023-24 Total"))</f>
        <v>#N/A</v>
      </c>
      <c r="F59" s="267" t="e">
        <f>IF(E59="","",IF($B$1="Eligibility",'16. 23-24 Exc &amp; Adj'!$B$56,IF($B$1="Compliance",'16. 23-24 Exc &amp; Adj'!$I$56)))</f>
        <v>#N/A</v>
      </c>
      <c r="G59" s="261"/>
      <c r="H59" s="253"/>
      <c r="I59" s="315" t="e">
        <f>IF(K$6="Met","",IF(J$4="2023-2024","","2023-24 Total"))</f>
        <v>#N/A</v>
      </c>
      <c r="J59" s="267" t="e">
        <f>IF(I59="","",IF($B$1="Eligibility",'16. 23-24 Exc &amp; Adj'!$B$56,IF($B$1="Compliance",'16. 23-24 Exc &amp; Adj'!$I$56)))</f>
        <v>#N/A</v>
      </c>
      <c r="K59" s="261"/>
      <c r="L59" s="253"/>
      <c r="M59" s="315" t="e">
        <f>IF(O$6="Met","",IF(N$4="2023-2024","","2023-24 Total"))</f>
        <v>#N/A</v>
      </c>
      <c r="N59" s="267" t="e">
        <f>IF(M59="","",IF($B$1="Eligibility",'16. 23-24 Exc &amp; Adj'!$B$56,IF($B$1="Compliance",'16. 23-24 Exc &amp; Adj'!$I$56)))</f>
        <v>#N/A</v>
      </c>
      <c r="O59" s="261"/>
      <c r="P59" s="253"/>
    </row>
    <row r="60" spans="1:16" x14ac:dyDescent="0.25">
      <c r="A60" s="378" t="e">
        <f>IF(C$6="Met","",IF(OR(B$4="2023-2024",B$4="2022-2023"),"","2022-23 Total"))</f>
        <v>#N/A</v>
      </c>
      <c r="B60" s="267" t="e">
        <f>IF(A60="","",'13. 22-23 Exc &amp; Adj'!$I$56)</f>
        <v>#N/A</v>
      </c>
      <c r="C60" s="261"/>
      <c r="D60" s="253"/>
      <c r="E60" s="254" t="e">
        <f>IF(G$6="Met","",IF(OR(F$4="2023-2024",F$4="2022-2023"),"","2022-23 Total"))</f>
        <v>#N/A</v>
      </c>
      <c r="F60" s="267" t="e">
        <f>IF(E60="","",'13. 22-23 Exc &amp; Adj'!$I$56)</f>
        <v>#N/A</v>
      </c>
      <c r="G60" s="261"/>
      <c r="H60" s="253"/>
      <c r="I60" s="254" t="e">
        <f>IF(K$6="Met","",IF(OR(J$4="2023-2024",J$4="2022-2023"),"","2022-23 Total"))</f>
        <v>#N/A</v>
      </c>
      <c r="J60" s="267" t="e">
        <f>IF(I60="","",'13. 22-23 Exc &amp; Adj'!$I$56)</f>
        <v>#N/A</v>
      </c>
      <c r="K60" s="261"/>
      <c r="L60" s="253"/>
      <c r="M60" s="254" t="e">
        <f>IF(O$6="Met","",IF(OR(N$4="2023-2024",N$4="2022-2023"),"","2022-23 Total"))</f>
        <v>#N/A</v>
      </c>
      <c r="N60" s="267" t="e">
        <f>IF(M60="","",'13. 22-23 Exc &amp; Adj'!$I$56)</f>
        <v>#N/A</v>
      </c>
      <c r="O60" s="261"/>
      <c r="P60" s="253"/>
    </row>
    <row r="61" spans="1:16" x14ac:dyDescent="0.25">
      <c r="A61" s="378" t="e">
        <f>IF(C$6="Met","",IF(OR(B$4="2023-2024",B$4="2022-2023",B$4="2021-2022"),"","2021-22 Total"))</f>
        <v>#N/A</v>
      </c>
      <c r="B61" s="267" t="e">
        <f>IF(A61="","",'10. 21-22 Exc &amp; Adj'!$I$56)</f>
        <v>#N/A</v>
      </c>
      <c r="C61" s="261"/>
      <c r="D61" s="253"/>
      <c r="E61" s="254" t="e">
        <f>IF(G$6="Met","",IF(OR(F$4="2023-2024",F$4="2022-2023",F$4="2021-2022"),"","2021-22 Total"))</f>
        <v>#N/A</v>
      </c>
      <c r="F61" s="267" t="e">
        <f>IF(E61="","",'10. 21-22 Exc &amp; Adj'!$I$56)</f>
        <v>#N/A</v>
      </c>
      <c r="G61" s="261"/>
      <c r="H61" s="253"/>
      <c r="I61" s="254" t="e">
        <f>IF(K$6="Met","",IF(OR(J$4="2023-2024",J$4="2022-2023",J$4="2021-2022"),"","2021-22 Total"))</f>
        <v>#N/A</v>
      </c>
      <c r="J61" s="267" t="e">
        <f>IF(I61="","",'10. 21-22 Exc &amp; Adj'!$I$56)</f>
        <v>#N/A</v>
      </c>
      <c r="K61" s="261"/>
      <c r="L61" s="253"/>
      <c r="M61" s="254" t="e">
        <f>IF(O$6="Met","",IF(OR(N$4="2023-2024",N$4="2022-2023",N$4="2021-2022"),"","2021-22 Total"))</f>
        <v>#N/A</v>
      </c>
      <c r="N61" s="267" t="e">
        <f>IF(M61="","",'10. 21-22 Exc &amp; Adj'!$I$56)</f>
        <v>#N/A</v>
      </c>
      <c r="O61" s="261"/>
      <c r="P61" s="253"/>
    </row>
    <row r="62" spans="1:16" x14ac:dyDescent="0.25">
      <c r="A62" s="378" t="e">
        <f>IF(C$6="Met","",IF(OR(B$4="2023-2024",B$4="2022-2023",B$4="2021-2022",B$4="2020-2021"),"","2020-21 Total"))</f>
        <v>#N/A</v>
      </c>
      <c r="B62" s="267" t="e">
        <f>IF(A62="","",'7. 20-21 Exc &amp; Adj'!$I$56)</f>
        <v>#N/A</v>
      </c>
      <c r="C62" s="261"/>
      <c r="D62" s="253"/>
      <c r="E62" s="254" t="e">
        <f>IF(G$6="Met","",IF(OR(F$4="2023-2024",F$4="2022-2023",F$4="2021-2022",F$4="2020-2021"),"","2020-21 Total"))</f>
        <v>#N/A</v>
      </c>
      <c r="F62" s="267" t="e">
        <f>IF(E62="","",'7. 20-21 Exc &amp; Adj'!$I$56)</f>
        <v>#N/A</v>
      </c>
      <c r="G62" s="261"/>
      <c r="H62" s="253"/>
      <c r="I62" s="254" t="e">
        <f>IF(K$6="Met","",IF(OR(J$4="2023-2024",J$4="2022-2023",J$4="2021-2022",J$4="2020-2021"),"","2020-21 Total"))</f>
        <v>#N/A</v>
      </c>
      <c r="J62" s="267" t="e">
        <f>IF(I62="","",'7. 20-21 Exc &amp; Adj'!$I$56)</f>
        <v>#N/A</v>
      </c>
      <c r="K62" s="261"/>
      <c r="L62" s="253"/>
      <c r="M62" s="254" t="e">
        <f>IF(O$6="Met","",IF(OR(N$4="2023-2024",N$4="2022-2023",N$4="2021-2022",N$4="2020-2021"),"","2020-21 Total"))</f>
        <v>#N/A</v>
      </c>
      <c r="N62" s="267" t="e">
        <f>IF(M62="","",'7. 20-21 Exc &amp; Adj'!$I$56)</f>
        <v>#N/A</v>
      </c>
      <c r="O62" s="261"/>
      <c r="P62" s="253"/>
    </row>
    <row r="63" spans="1:16" x14ac:dyDescent="0.25">
      <c r="A63" s="378" t="e">
        <f>IF(C$6="Met","",IF(OR(B$4="2023-2024",B$4="2022-2023",B$4="2021-2022",B$4="2020-2021",B$4="2019-2020"),"","2019-20 Total"))</f>
        <v>#N/A</v>
      </c>
      <c r="B63" s="267" t="e">
        <f>IF(A63="","",'23. 19-20 Exc &amp; Adj'!B55)</f>
        <v>#N/A</v>
      </c>
      <c r="C63" s="261"/>
      <c r="D63" s="253"/>
      <c r="E63" s="254" t="e">
        <f>IF(G$6="Met","",IF(OR(F$4="2023-2024",F$4="2022-2023",F$4="2021-2022",F$4="2020-2021",F$4="2019-2020"),"","2019-20 Total"))</f>
        <v>#N/A</v>
      </c>
      <c r="F63" s="267" t="e">
        <f>IF(E63="","",'23. 19-20 Exc &amp; Adj'!B55)</f>
        <v>#N/A</v>
      </c>
      <c r="G63" s="261"/>
      <c r="H63" s="253"/>
      <c r="I63" s="254" t="e">
        <f>IF(K$6="Met","",IF(OR(J$4="2023-2024",J$4="2022-2023",J$4="2021-2022",J$4="2020-2021",J$4="2019-2020"),"","2019-20 Total"))</f>
        <v>#N/A</v>
      </c>
      <c r="J63" s="267" t="e">
        <f>IF(I63="","",'23. 19-20 Exc &amp; Adj'!B55)</f>
        <v>#N/A</v>
      </c>
      <c r="K63" s="261"/>
      <c r="L63" s="253"/>
      <c r="M63" s="254" t="e">
        <f>IF(O$6="Met","",IF(OR(N$4="2023-2024",N$4="2022-2023",N$4="2021-2022",N$4="2020-2021",N$4="2019-2020"),"","2019-20 Total"))</f>
        <v>#N/A</v>
      </c>
      <c r="N63" s="267" t="e">
        <f>IF(M63="","",'23. 19-20 Exc &amp; Adj'!B55)</f>
        <v>#N/A</v>
      </c>
      <c r="O63" s="261"/>
      <c r="P63" s="253"/>
    </row>
    <row r="64" spans="1:16" x14ac:dyDescent="0.25">
      <c r="A64" s="285" t="e">
        <f>IF(C$6="Met","",IF(OR(B$4="2023-2024",B$4="2022-2023",B$4="2021-2022",B$4="2020-2021",B$4="2019-2020",B$4="2018-2019"),"","2018-19 Total"))</f>
        <v>#N/A</v>
      </c>
      <c r="B64" s="267" t="e">
        <f>IF(A64="","",'22. 18-19 Exc &amp; Adj'!B55)</f>
        <v>#N/A</v>
      </c>
      <c r="C64" s="261"/>
      <c r="D64" s="253"/>
      <c r="E64" s="256" t="e">
        <f>IF(G$6="Met","",IF(OR(F$4="2023-2024",F$4="2022-2023",F$4="2021-2022",F$4="2020-2021",F$4="2019-2020",F$4="2018-2019"),"","2018-19 Total"))</f>
        <v>#N/A</v>
      </c>
      <c r="F64" s="267" t="e">
        <f>IF(E64="","",'22. 18-19 Exc &amp; Adj'!B55)</f>
        <v>#N/A</v>
      </c>
      <c r="G64" s="261"/>
      <c r="H64" s="253"/>
      <c r="I64" s="256" t="e">
        <f>IF(K$6="Met","",IF(OR(J$4="2023-2024",J$4="2022-2023",J$4="2021-2022",J$4="2020-2021",J$4="2019-2020",J$4="2018-2019"),"","2018-19 Total"))</f>
        <v>#N/A</v>
      </c>
      <c r="J64" s="267" t="e">
        <f>IF(I64="","",'22. 18-19 Exc &amp; Adj'!B55)</f>
        <v>#N/A</v>
      </c>
      <c r="K64" s="261"/>
      <c r="L64" s="253"/>
      <c r="M64" s="256" t="e">
        <f>IF(O$6="Met","",IF(OR(N$4="2023-2024",N$4="2022-2023",N$4="2021-2022",N$4="2020-2021",N$4="2019-2020",N$4="2018-2019"),"","2018-19 Total"))</f>
        <v>#N/A</v>
      </c>
      <c r="N64" s="267" t="e">
        <f>IF(M64="","",'22. 18-19 Exc &amp; Adj'!B55)</f>
        <v>#N/A</v>
      </c>
      <c r="O64" s="261"/>
      <c r="P64" s="253"/>
    </row>
    <row r="65" spans="1:16" x14ac:dyDescent="0.25">
      <c r="A65" s="379" t="e">
        <f>IF(C$6="Met","",IF(OR(B$4="2023-2024",B$4="2022-2023",B$4="2021-2022",B$4="2020-2021",B$4="2019-2020",B$4="2018-2019",B$4="2017-2018"),"","2017-18 Total"))</f>
        <v>#N/A</v>
      </c>
      <c r="B65" s="268" t="e">
        <f>IF(A65="","",'21. 17-18 Exc &amp; Adj'!B55)</f>
        <v>#N/A</v>
      </c>
      <c r="C65" s="261"/>
      <c r="D65" s="253"/>
      <c r="E65" s="256" t="e">
        <f>IF(G$6="Met","",IF(OR(F$4="2023-2024",F$4="2022-2023",F$4="2021-2022",F$4="2020-2021",F$4="2019-2020",F$4="2018-2019",F$4="2017-2018"),"","2017-18 Total"))</f>
        <v>#N/A</v>
      </c>
      <c r="F65" s="268" t="e">
        <f>IF(E65="","",'21. 17-18 Exc &amp; Adj'!B55)</f>
        <v>#N/A</v>
      </c>
      <c r="G65" s="261"/>
      <c r="H65" s="253"/>
      <c r="I65" s="256" t="e">
        <f>IF(K$6="Met","",IF(OR(J$4="2023-2024",J$4="2022-2023",J$4="2021-2022",J$4="2020-2021",J$4="2019-2020",J$4="2018-2019",J$4="2017-2018"),"","2017-18 Total"))</f>
        <v>#N/A</v>
      </c>
      <c r="J65" s="268" t="e">
        <f>IF(I65="","",'21. 17-18 Exc &amp; Adj'!B55)</f>
        <v>#N/A</v>
      </c>
      <c r="K65" s="261"/>
      <c r="L65" s="253"/>
      <c r="M65" s="256" t="e">
        <f>IF(O$6="Met","",IF(OR(N$4="2023-2024",N$4="2022-2023",N$4="2021-2022",N$4="2020-2021",N$4="2019-2020",N$4="2018-2019",N$4="2017-2018"),"","2017-18 Total"))</f>
        <v>#N/A</v>
      </c>
      <c r="N65" s="268" t="e">
        <f>IF(M65="","",'21. 17-18 Exc &amp; Adj'!B55)</f>
        <v>#N/A</v>
      </c>
      <c r="O65" s="261"/>
      <c r="P65" s="253"/>
    </row>
    <row r="66" spans="1:16" x14ac:dyDescent="0.25">
      <c r="A66" s="280" t="e">
        <f>IF(C$6="Met","",IF(OR(B$4="2023-2024",B$4="2022-2023",B$4="2021-2022",B$4="2020-2021",B$4="2019-2020",B$4="2018-2019",B$4="2017-2018",B$4="2016-2017"),"","2016-17 Total"))</f>
        <v>#N/A</v>
      </c>
      <c r="B66" s="265" t="e">
        <f>IF(A66="","",'20. 16-17 Exc &amp; Adj'!B55)</f>
        <v>#N/A</v>
      </c>
      <c r="C66" s="261"/>
      <c r="D66" s="253"/>
      <c r="E66" s="381" t="e">
        <f>IF(G$6="Met","",IF(OR(F$4="2023-2024",F$4="2022-2023",F$4="2021-2022",F$4="2020-2021",F$4="2019-2020",F$4="2018-2019",F$4="2017-2018",F$4="2016-2017"),"","2016-17 Total"))</f>
        <v>#N/A</v>
      </c>
      <c r="F66" s="268" t="e">
        <f>IF(E66="","",'20. 16-17 Exc &amp; Adj'!B55)</f>
        <v>#N/A</v>
      </c>
      <c r="G66" s="261"/>
      <c r="H66" s="253"/>
      <c r="I66" s="381" t="e">
        <f>IF(K$6="Met","",IF(OR(J$4="2023-2024",J$4="2022-2023",J$4="2021-2022",J$4="2020-2021",J$4="2019-2020",J$4="2018-2019",J$4="2017-2018",J$4="2016-2017"),"","2016-17 Total"))</f>
        <v>#N/A</v>
      </c>
      <c r="J66" s="268" t="e">
        <f>IF(I66="","",'20. 16-17 Exc &amp; Adj'!B55)</f>
        <v>#N/A</v>
      </c>
      <c r="K66" s="261"/>
      <c r="L66" s="253"/>
      <c r="M66" s="381" t="e">
        <f>IF(O$6="Met","",IF(OR(N$4="2023-2024",N$4="2022-2023",N$4="2021-2022",N$4="2020-2021",N$4="2019-2020",N$4="2018-2019",N$4="2017-2018",N$4="2016-2017"),"","2016-17 Total"))</f>
        <v>#N/A</v>
      </c>
      <c r="N66" s="268" t="e">
        <f>IF(M66="","",'20. 16-17 Exc &amp; Adj'!B55)</f>
        <v>#N/A</v>
      </c>
      <c r="O66" s="261"/>
      <c r="P66" s="253"/>
    </row>
    <row r="67" spans="1:16" x14ac:dyDescent="0.25">
      <c r="A67" s="496" t="s">
        <v>146</v>
      </c>
      <c r="B67" s="497"/>
      <c r="C67" s="261"/>
      <c r="D67" s="253"/>
      <c r="E67" s="509" t="s">
        <v>146</v>
      </c>
      <c r="F67" s="510"/>
      <c r="G67" s="261"/>
      <c r="H67" s="253"/>
      <c r="I67" s="494" t="s">
        <v>146</v>
      </c>
      <c r="J67" s="495"/>
      <c r="K67" s="261"/>
      <c r="L67" s="253"/>
      <c r="M67" s="494" t="s">
        <v>146</v>
      </c>
      <c r="N67" s="495"/>
      <c r="O67" s="261"/>
      <c r="P67" s="253"/>
    </row>
    <row r="68" spans="1:16" x14ac:dyDescent="0.25">
      <c r="A68" s="247" t="s">
        <v>43</v>
      </c>
      <c r="B68" s="260"/>
      <c r="C68" s="261"/>
      <c r="D68" s="253"/>
      <c r="E68" s="247" t="s">
        <v>43</v>
      </c>
      <c r="F68" s="260"/>
      <c r="G68" s="261"/>
      <c r="H68" s="253"/>
      <c r="I68" s="247" t="s">
        <v>43</v>
      </c>
      <c r="J68" s="260"/>
      <c r="K68" s="261"/>
      <c r="L68" s="253"/>
      <c r="M68" s="247" t="s">
        <v>43</v>
      </c>
      <c r="N68" s="260"/>
      <c r="O68" s="261"/>
      <c r="P68" s="253"/>
    </row>
    <row r="69" spans="1:16" x14ac:dyDescent="0.25">
      <c r="A69" s="247" t="s">
        <v>149</v>
      </c>
      <c r="B69" s="260"/>
      <c r="C69" s="261"/>
      <c r="D69" s="253"/>
      <c r="E69" s="247" t="s">
        <v>149</v>
      </c>
      <c r="F69" s="260"/>
      <c r="G69" s="261"/>
      <c r="H69" s="253"/>
      <c r="I69" s="247" t="s">
        <v>149</v>
      </c>
      <c r="J69" s="260"/>
      <c r="K69" s="261"/>
      <c r="L69" s="253"/>
      <c r="M69" s="247" t="s">
        <v>149</v>
      </c>
      <c r="N69" s="260"/>
      <c r="O69" s="261"/>
      <c r="P69" s="253"/>
    </row>
    <row r="70" spans="1:16" x14ac:dyDescent="0.25">
      <c r="A70" s="278" t="s">
        <v>71</v>
      </c>
      <c r="B70" s="252" t="s">
        <v>72</v>
      </c>
      <c r="C70" s="261"/>
      <c r="D70" s="253"/>
      <c r="E70" s="251" t="s">
        <v>71</v>
      </c>
      <c r="F70" s="252" t="s">
        <v>72</v>
      </c>
      <c r="G70" s="261"/>
      <c r="H70" s="253"/>
      <c r="I70" s="251" t="s">
        <v>71</v>
      </c>
      <c r="J70" s="252" t="s">
        <v>72</v>
      </c>
      <c r="K70" s="261"/>
      <c r="L70" s="253"/>
      <c r="M70" s="251" t="s">
        <v>71</v>
      </c>
      <c r="N70" s="252" t="s">
        <v>72</v>
      </c>
      <c r="O70" s="261"/>
      <c r="P70" s="253"/>
    </row>
    <row r="71" spans="1:16" x14ac:dyDescent="0.25">
      <c r="A71" s="387" t="str">
        <f>IF(C$6="Met","","2024-25 Total")</f>
        <v>2024-25 Total</v>
      </c>
      <c r="B71" s="267">
        <f>IF(A71="","",IF($B$1="Eligibility",'19. 24-25 Exc &amp; Adj'!$B$66,IF($B$1="Compliance",'19. 24-25 Exc &amp; Adj'!$I$66)))</f>
        <v>0</v>
      </c>
      <c r="C71" s="261"/>
      <c r="D71" s="253"/>
      <c r="E71" s="315" t="str">
        <f>IF(G$6="Met","","2024-25 Total")</f>
        <v>2024-25 Total</v>
      </c>
      <c r="F71" s="267">
        <f>IF(E71="","",IF($B$1="Eligibility",'19. 24-25 Exc &amp; Adj'!$B$66,IF($B$1="Compliance",'19. 24-25 Exc &amp; Adj'!$I$66)))</f>
        <v>0</v>
      </c>
      <c r="G71" s="261"/>
      <c r="H71" s="253"/>
      <c r="I71" s="315" t="str">
        <f>IF(K$6="Met","","2024-25 Total")</f>
        <v>2024-25 Total</v>
      </c>
      <c r="J71" s="267">
        <f>IF(I71="","",IF($B$1="Eligibility",'19. 24-25 Exc &amp; Adj'!$B$66,IF($B$1="Compliance",'19. 24-25 Exc &amp; Adj'!$I$66)))</f>
        <v>0</v>
      </c>
      <c r="K71" s="261"/>
      <c r="L71" s="253"/>
      <c r="M71" s="315" t="str">
        <f>IF(O$6="Met","","2024-25 Total")</f>
        <v>2024-25 Total</v>
      </c>
      <c r="N71" s="267">
        <f>IF(M71="","",IF($B$1="Eligibility",'19. 24-25 Exc &amp; Adj'!$B$66,IF($B$1="Compliance",'19. 24-25 Exc &amp; Adj'!$I$66)))</f>
        <v>0</v>
      </c>
      <c r="O71" s="261"/>
      <c r="P71" s="253"/>
    </row>
    <row r="72" spans="1:16" x14ac:dyDescent="0.25">
      <c r="A72" s="387" t="e">
        <f>IF(C$6="Met","",IF(B$4="2023-2024","","2023-24 Total"))</f>
        <v>#N/A</v>
      </c>
      <c r="B72" s="267" t="e">
        <f>IF(A72="","",IF($B$1="Eligibility",'16. 23-24 Exc &amp; Adj'!$B$66,IF($B$1="Compliance",'16. 23-24 Exc &amp; Adj'!$I$66)))</f>
        <v>#N/A</v>
      </c>
      <c r="C72" s="261"/>
      <c r="E72" s="315" t="e">
        <f>IF(G$6="Met","",IF(F$4="2023-2024","","2023-24 Total"))</f>
        <v>#N/A</v>
      </c>
      <c r="F72" s="267" t="e">
        <f>IF(E72="","",IF($B$1="Eligibility",'16. 23-24 Exc &amp; Adj'!$B$66,IF($B$1="Compliance",'16. 23-24 Exc &amp; Adj'!$I$66)))</f>
        <v>#N/A</v>
      </c>
      <c r="G72" s="261"/>
      <c r="I72" s="315" t="e">
        <f>IF(K$6="Met","",IF(J$4="2023-2024","","2023-24 Total"))</f>
        <v>#N/A</v>
      </c>
      <c r="J72" s="267" t="e">
        <f>IF(I72="","",IF($B$1="Eligibility",'16. 23-24 Exc &amp; Adj'!$B$66,IF($B$1="Compliance",'16. 23-24 Exc &amp; Adj'!$I$66)))</f>
        <v>#N/A</v>
      </c>
      <c r="K72" s="261"/>
      <c r="L72" s="216"/>
      <c r="M72" s="315" t="e">
        <f>IF(O$6="Met","",IF(N$4="2023-2024","","2023-24 Total"))</f>
        <v>#N/A</v>
      </c>
      <c r="N72" s="267" t="e">
        <f>IF(M72="","",IF($B$1="Eligibility",'16. 23-24 Exc &amp; Adj'!$B$66,IF($B$1="Compliance",'16. 23-24 Exc &amp; Adj'!$I$66)))</f>
        <v>#N/A</v>
      </c>
      <c r="O72" s="261"/>
      <c r="P72" s="216"/>
    </row>
    <row r="73" spans="1:16" x14ac:dyDescent="0.25">
      <c r="A73" s="378" t="e">
        <f>IF(C$6="Met","",IF(OR(B$4="2023-2024",B$4="2022-2023"),"","2022-23 Total"))</f>
        <v>#N/A</v>
      </c>
      <c r="B73" s="267" t="e">
        <f>IF(A73="","",'13. 22-23 Exc &amp; Adj'!$I$66)</f>
        <v>#N/A</v>
      </c>
      <c r="C73" s="261"/>
      <c r="D73" s="269"/>
      <c r="E73" s="254" t="e">
        <f>IF(G$6="Met","",IF(OR(F$4="2023-2024",F$4="2022-2023"),"","2022-23 Total"))</f>
        <v>#N/A</v>
      </c>
      <c r="F73" s="267" t="e">
        <f>IF(E73="","",'13. 22-23 Exc &amp; Adj'!$I$66)</f>
        <v>#N/A</v>
      </c>
      <c r="G73" s="261"/>
      <c r="H73" s="269"/>
      <c r="I73" s="254" t="e">
        <f>IF(K$6="Met","",IF(OR(J$4="2023-2024",J$4="2022-2023"),"","2022-23 Total"))</f>
        <v>#N/A</v>
      </c>
      <c r="J73" s="267" t="e">
        <f>IF(I73="","",'13. 22-23 Exc &amp; Adj'!$I$66)</f>
        <v>#N/A</v>
      </c>
      <c r="K73" s="261"/>
      <c r="L73" s="269"/>
      <c r="M73" s="254" t="e">
        <f>IF(O$6="Met","",IF(OR(N$4="2023-2024",N$4="2022-2023"),"","2022-23 Total"))</f>
        <v>#N/A</v>
      </c>
      <c r="N73" s="267" t="e">
        <f>IF(M73="","",'13. 22-23 Exc &amp; Adj'!$I$66)</f>
        <v>#N/A</v>
      </c>
      <c r="O73" s="261"/>
      <c r="P73" s="269"/>
    </row>
    <row r="74" spans="1:16" x14ac:dyDescent="0.25">
      <c r="A74" s="378" t="e">
        <f>IF(C$6="Met","",IF(OR(B$4="2023-2024",B$4="2022-2023",B$4="2021-2022"),"","2021-22 Total"))</f>
        <v>#N/A</v>
      </c>
      <c r="B74" s="267" t="e">
        <f>IF(A74="","",'10. 21-22 Exc &amp; Adj'!$I$66)</f>
        <v>#N/A</v>
      </c>
      <c r="C74" s="261"/>
      <c r="D74" s="270"/>
      <c r="E74" s="254" t="e">
        <f>IF(G$6="Met","",IF(OR(F$4="2023-2024",F$4="2022-2023",F$4="2021-2022"),"","2021-22 Total"))</f>
        <v>#N/A</v>
      </c>
      <c r="F74" s="267" t="e">
        <f>IF(E74="","",'10. 21-22 Exc &amp; Adj'!$I$66)</f>
        <v>#N/A</v>
      </c>
      <c r="G74" s="261"/>
      <c r="H74" s="270"/>
      <c r="I74" s="254" t="e">
        <f>IF(K$6="Met","",IF(OR(J$4="2023-2024",J$4="2022-2023",J$4="2021-2022"),"","2021-22 Total"))</f>
        <v>#N/A</v>
      </c>
      <c r="J74" s="267" t="e">
        <f>IF(I74="","",'10. 21-22 Exc &amp; Adj'!$I$66)</f>
        <v>#N/A</v>
      </c>
      <c r="K74" s="261"/>
      <c r="L74" s="270"/>
      <c r="M74" s="254" t="e">
        <f>IF(O$6="Met","",IF(OR(N$4="2023-2024",N$4="2022-2023",N$4="2021-2022"),"","2021-22 Total"))</f>
        <v>#N/A</v>
      </c>
      <c r="N74" s="267" t="e">
        <f>IF(M74="","",'10. 21-22 Exc &amp; Adj'!$I$66)</f>
        <v>#N/A</v>
      </c>
      <c r="O74" s="261"/>
      <c r="P74" s="270"/>
    </row>
    <row r="75" spans="1:16" x14ac:dyDescent="0.25">
      <c r="A75" s="378" t="e">
        <f>IF(C$6="Met","",IF(OR(B$4="2023-2024",B$4="2022-2023",B$4="2021-2022",B$4="2020-2021"),"","2020-21 Total"))</f>
        <v>#N/A</v>
      </c>
      <c r="B75" s="267" t="e">
        <f>IF(A75="","",'7. 20-21 Exc &amp; Adj'!$I$66)</f>
        <v>#N/A</v>
      </c>
      <c r="C75" s="261"/>
      <c r="D75" s="217"/>
      <c r="E75" s="254" t="e">
        <f>IF(G$6="Met","",IF(OR(F$4="2023-2024",F$4="2022-2023",F$4="2021-2022",F$4="2020-2021"),"","2020-21 Total"))</f>
        <v>#N/A</v>
      </c>
      <c r="F75" s="267" t="e">
        <f>IF(E75="","",'7. 20-21 Exc &amp; Adj'!$I$66)</f>
        <v>#N/A</v>
      </c>
      <c r="G75" s="261"/>
      <c r="H75" s="217"/>
      <c r="I75" s="254" t="e">
        <f>IF(K$6="Met","",IF(OR(J$4="2023-2024",J$4="2022-2023",J$4="2021-2022",J$4="2020-2021"),"","2020-21 Total"))</f>
        <v>#N/A</v>
      </c>
      <c r="J75" s="267" t="e">
        <f>IF(I75="","",'7. 20-21 Exc &amp; Adj'!$I$66)</f>
        <v>#N/A</v>
      </c>
      <c r="K75" s="261"/>
      <c r="M75" s="254" t="e">
        <f>IF(O$6="Met","",IF(OR(N$4="2023-2024",N$4="2022-2023",N$4="2021-2022",N$4="2020-2021"),"","2020-21 Total"))</f>
        <v>#N/A</v>
      </c>
      <c r="N75" s="267" t="e">
        <f>IF(M75="","",'7. 20-21 Exc &amp; Adj'!$I$66)</f>
        <v>#N/A</v>
      </c>
      <c r="O75" s="261"/>
    </row>
    <row r="76" spans="1:16" x14ac:dyDescent="0.25">
      <c r="A76" s="378" t="e">
        <f>IF(C$6="Met","",IF(OR(B$4="2023-2024",B$4="2022-2023",B$4="2021-2022",B$4="2020-2021",B$4="2019-2020"),"","2019-20 Total"))</f>
        <v>#N/A</v>
      </c>
      <c r="B76" s="267" t="e">
        <f>IF(A76="","",'23. 19-20 Exc &amp; Adj'!B65)</f>
        <v>#N/A</v>
      </c>
      <c r="C76" s="261"/>
      <c r="E76" s="254" t="e">
        <f>IF(G$6="Met","",IF(OR(F$4="2023-2024",F$4="2022-2023",F$4="2021-2022",F$4="2020-2021",F$4="2019-2020"),"","2019-20 Total"))</f>
        <v>#N/A</v>
      </c>
      <c r="F76" s="267" t="e">
        <f>IF(E76="","",'23. 19-20 Exc &amp; Adj'!B65)</f>
        <v>#N/A</v>
      </c>
      <c r="G76" s="261"/>
      <c r="I76" s="254" t="e">
        <f>IF(K$6="Met","",IF(OR(J$4="2023-2024",J$4="2022-2023",J$4="2021-2022",J$4="2020-2021",J$4="2019-2020"),"","2019-20 Total"))</f>
        <v>#N/A</v>
      </c>
      <c r="J76" s="267" t="e">
        <f>IF(I76="","",'23. 19-20 Exc &amp; Adj'!B65)</f>
        <v>#N/A</v>
      </c>
      <c r="K76" s="261"/>
      <c r="M76" s="254" t="e">
        <f>IF(O$6="Met","",IF(OR(N$4="2023-2024",N$4="2022-2023",N$4="2021-2022",N$4="2020-2021",N$4="2019-2020"),"","2019-20 Total"))</f>
        <v>#N/A</v>
      </c>
      <c r="N76" s="267" t="e">
        <f>IF(M76="","",'23. 19-20 Exc &amp; Adj'!B65)</f>
        <v>#N/A</v>
      </c>
      <c r="O76" s="261"/>
      <c r="P76" s="216"/>
    </row>
    <row r="77" spans="1:16" x14ac:dyDescent="0.25">
      <c r="A77" s="285" t="e">
        <f>IF(C$6="Met","",IF(OR(B$4="2023-2024",B$4="2022-2023",B$4="2021-2022",B$4="2020-2021",B$4="2019-2020",B$4="2018-2019"),"","2018-19 Total"))</f>
        <v>#N/A</v>
      </c>
      <c r="B77" s="267" t="e">
        <f>IF(A77="","",'22. 18-19 Exc &amp; Adj'!B65)</f>
        <v>#N/A</v>
      </c>
      <c r="C77" s="261"/>
      <c r="E77" s="256" t="e">
        <f>IF(G$6="Met","",IF(OR(F$4="2023-2024",F$4="2022-2023",F$4="2021-2022",F$4="2020-2021",F$4="2019-2020",F$4="2018-2019"),"","2018-19 Total"))</f>
        <v>#N/A</v>
      </c>
      <c r="F77" s="267" t="e">
        <f>IF(E77="","",'22. 18-19 Exc &amp; Adj'!B65)</f>
        <v>#N/A</v>
      </c>
      <c r="G77" s="261"/>
      <c r="I77" s="256" t="e">
        <f>IF(K$6="Met","",IF(OR(J$4="2023-2024",J$4="2022-2023",J$4="2021-2022",J$4="2020-2021",J$4="2019-2020",J$4="2018-2019"),"","2018-19 Total"))</f>
        <v>#N/A</v>
      </c>
      <c r="J77" s="267" t="e">
        <f>IF(I77="","",'22. 18-19 Exc &amp; Adj'!B65)</f>
        <v>#N/A</v>
      </c>
      <c r="K77" s="261"/>
      <c r="M77" s="256" t="e">
        <f>IF(O$6="Met","",IF(OR(N$4="2023-2024",N$4="2022-2023",N$4="2021-2022",N$4="2020-2021",N$4="2019-2020",N$4="2018-2019"),"","2018-19 Total"))</f>
        <v>#N/A</v>
      </c>
      <c r="N77" s="267" t="e">
        <f>IF(M77="","",'22. 18-19 Exc &amp; Adj'!B65)</f>
        <v>#N/A</v>
      </c>
      <c r="O77" s="261"/>
      <c r="P77" s="216"/>
    </row>
    <row r="78" spans="1:16" x14ac:dyDescent="0.25">
      <c r="A78" s="379" t="e">
        <f>IF(C$6="Met","",IF(OR(B$4="2023-2024",B$4="2022-2023",B$4="2021-2022",B$4="2020-2021",B$4="2019-2020",B$4="2018-2019",B$4="2017-2018"),"","2017-18 Total"))</f>
        <v>#N/A</v>
      </c>
      <c r="B78" s="268" t="e">
        <f>IF(A78="","",'21. 17-18 Exc &amp; Adj'!B65)</f>
        <v>#N/A</v>
      </c>
      <c r="C78" s="261"/>
      <c r="E78" s="256" t="e">
        <f>IF(G$6="Met","",IF(OR(F$4="2023-2024",F$4="2022-2023",F$4="2021-2022",F$4="2020-2021",F$4="2019-2020",F$4="2018-2019",F$4="2017-2018"),"","2017-18 Total"))</f>
        <v>#N/A</v>
      </c>
      <c r="F78" s="268" t="e">
        <f>IF(E78="","",'21. 17-18 Exc &amp; Adj'!B65)</f>
        <v>#N/A</v>
      </c>
      <c r="G78" s="261"/>
      <c r="I78" s="256" t="e">
        <f>IF(K$6="Met","",IF(OR(J$4="2023-2024",J$4="2022-2023",J$4="2021-2022",J$4="2020-2021",J$4="2019-2020",J$4="2018-2019",J$4="2017-2018"),"","2017-18 Total"))</f>
        <v>#N/A</v>
      </c>
      <c r="J78" s="268" t="e">
        <f>IF(I78="","",'21. 17-18 Exc &amp; Adj'!B65)</f>
        <v>#N/A</v>
      </c>
      <c r="K78" s="261"/>
      <c r="L78" s="216"/>
      <c r="M78" s="256" t="e">
        <f>IF(O$6="Met","",IF(OR(N$4="2023-2024",N$4="2022-2023",N$4="2021-2022",N$4="2020-2021",N$4="2019-2020",N$4="2018-2019",N$4="2017-2018"),"","2017-18 Total"))</f>
        <v>#N/A</v>
      </c>
      <c r="N78" s="268" t="e">
        <f>IF(M78="","",'21. 17-18 Exc &amp; Adj'!B65)</f>
        <v>#N/A</v>
      </c>
      <c r="O78" s="261"/>
      <c r="P78" s="216"/>
    </row>
    <row r="79" spans="1:16" x14ac:dyDescent="0.25">
      <c r="A79" s="280" t="e">
        <f>IF(C$6="Met","",IF(OR(B$4="2023-2024",B$4="2022-2023",B$4="2021-2022",B$4="2020-2021",B$4="2019-2020",B$4="2018-2019",B$4="2017-2018",B$4="2016-2017"),"","2016-17 Total"))</f>
        <v>#N/A</v>
      </c>
      <c r="B79" s="265" t="e">
        <f>IF(A79="","",'20. 16-17 Exc &amp; Adj'!B65)</f>
        <v>#N/A</v>
      </c>
      <c r="C79" s="261"/>
      <c r="E79" s="264" t="e">
        <f>IF(G$6="Met","",IF(OR(F$4="2023-2024",F$4="2022-2023",F$4="2021-2022",F$4="2020-2021",F$4="2019-2020",F$4="2018-2019",F$4="2017-2018",F$4="2016-2017"),"","2016-17 Total"))</f>
        <v>#N/A</v>
      </c>
      <c r="F79" s="265" t="e">
        <f>IF(E79="","",'20. 16-17 Exc &amp; Adj'!B65)</f>
        <v>#N/A</v>
      </c>
      <c r="G79" s="261"/>
      <c r="I79" s="381" t="e">
        <f>IF(K$6="Met","",IF(OR(J$4="2023-2024",J$4="2022-2023",J$4="2021-2022",J$4="2020-2021",J$4="2019-2020",J$4="2018-2019",J$4="2017-2018",J$4="2016-2017"),"","2016-17 Total"))</f>
        <v>#N/A</v>
      </c>
      <c r="J79" s="268" t="e">
        <f>IF(I79="","",'20. 16-17 Exc &amp; Adj'!B65)</f>
        <v>#N/A</v>
      </c>
      <c r="K79" s="261"/>
      <c r="L79" s="216"/>
      <c r="M79" s="264" t="e">
        <f>IF(O$6="Met","",IF(OR(N$4="2023-2024",N$4="2022-2023",N$4="2021-2022",N$4="2020-2021",N$4="2019-2020",N$4="2018-2019",N$4="2017-2018",N$4="2016-2017"),"","2016-17 Total"))</f>
        <v>#N/A</v>
      </c>
      <c r="N79" s="265" t="e">
        <f>IF(M79="","",'20. 16-17 Exc &amp; Adj'!B65)</f>
        <v>#N/A</v>
      </c>
      <c r="O79" s="261"/>
      <c r="P79" s="216"/>
    </row>
    <row r="80" spans="1:16" x14ac:dyDescent="0.25">
      <c r="A80" s="496" t="s">
        <v>146</v>
      </c>
      <c r="B80" s="497"/>
      <c r="C80" s="261"/>
      <c r="E80" s="496" t="s">
        <v>146</v>
      </c>
      <c r="F80" s="497"/>
      <c r="G80" s="261"/>
      <c r="I80" s="494" t="s">
        <v>146</v>
      </c>
      <c r="J80" s="495"/>
      <c r="K80" s="261"/>
      <c r="L80" s="216"/>
      <c r="M80" s="505" t="s">
        <v>146</v>
      </c>
      <c r="N80" s="506"/>
      <c r="O80" s="261"/>
      <c r="P80" s="216"/>
    </row>
    <row r="81" spans="1:16" ht="16.5" thickBot="1" x14ac:dyDescent="0.3">
      <c r="A81" s="271" t="s">
        <v>74</v>
      </c>
      <c r="B81" s="312" t="e">
        <f>IF(C6="Met","",SUM(B17:B25,B29:B37,B45:B53,B58:B66,B71:B79))</f>
        <v>#N/A</v>
      </c>
      <c r="C81" s="273"/>
      <c r="E81" s="271" t="s">
        <v>74</v>
      </c>
      <c r="F81" s="312" t="e">
        <f>IF(G6="Met","",SUM(F17:F25,F29:F37,F45:F53,F58:F66,F71:F79))</f>
        <v>#N/A</v>
      </c>
      <c r="G81" s="273"/>
      <c r="I81" s="274" t="s">
        <v>89</v>
      </c>
      <c r="J81" s="101" t="e">
        <f>IF(K6="Met","",IF('3. Getting Started'!B7="No",SUM(J17:J25,J45:J53,J58:J66,J71:J79),IF('3. Getting Started'!B7="Yes",SUM(J17:J25,J29:J37,J45:J53,J58:J66,J71:J79),0)))</f>
        <v>#N/A</v>
      </c>
      <c r="K81" s="261"/>
      <c r="L81" s="216"/>
      <c r="M81" s="274" t="s">
        <v>89</v>
      </c>
      <c r="N81" s="101" t="e">
        <f>IF(O6="Met","",IF('3. Getting Started'!B7="No",SUM(N17:N25,N45:N53,N58:N66,N71:N79),IF('3. Getting Started'!B7="Yes",SUM(N17:N25,N29:N37,N45:N53,N58:N66,N71:N79),0)))</f>
        <v>#N/A</v>
      </c>
      <c r="O81" s="261"/>
      <c r="P81" s="216"/>
    </row>
    <row r="82" spans="1:16" ht="16.5" thickBot="1" x14ac:dyDescent="0.3">
      <c r="A82" s="492" t="s">
        <v>146</v>
      </c>
      <c r="B82" s="492"/>
      <c r="C82" s="492"/>
      <c r="E82" s="492" t="s">
        <v>146</v>
      </c>
      <c r="F82" s="492"/>
      <c r="G82" s="492"/>
      <c r="I82" s="271" t="s">
        <v>88</v>
      </c>
      <c r="J82" s="313" t="e">
        <f>IF(J99=0,"",IF(K6="Met","",IF('3. Getting Started'!B7="No",((J81/J99)+SUM(J29:J37)),IF('3. Getting Started'!B7="Yes",(J81/J99)))))</f>
        <v>#N/A</v>
      </c>
      <c r="K82" s="273"/>
      <c r="L82" s="216"/>
      <c r="M82" s="271" t="s">
        <v>88</v>
      </c>
      <c r="N82" s="313" t="e">
        <f>IF(N99=0,"",IF(O6="Met","",IF('3. Getting Started'!B7="No",((N81/N99)+SUM(N29:N37)),IF('3. Getting Started'!B7="Yes",(N81/N99)))))</f>
        <v>#N/A</v>
      </c>
      <c r="O82" s="273"/>
      <c r="P82" s="216"/>
    </row>
    <row r="83" spans="1:16" ht="19.5" thickBot="1" x14ac:dyDescent="0.3">
      <c r="A83" s="275" t="s">
        <v>11</v>
      </c>
      <c r="B83" s="276"/>
      <c r="C83" s="277"/>
      <c r="E83" s="275" t="s">
        <v>11</v>
      </c>
      <c r="F83" s="276"/>
      <c r="G83" s="277"/>
      <c r="I83" s="492" t="s">
        <v>146</v>
      </c>
      <c r="J83" s="492"/>
      <c r="K83" s="492"/>
      <c r="L83" s="216"/>
      <c r="M83" s="492" t="s">
        <v>146</v>
      </c>
      <c r="N83" s="492"/>
      <c r="O83" s="492"/>
      <c r="P83" s="216"/>
    </row>
    <row r="84" spans="1:16" ht="18.75" x14ac:dyDescent="0.25">
      <c r="A84" s="251" t="s">
        <v>71</v>
      </c>
      <c r="B84" s="252" t="s">
        <v>72</v>
      </c>
      <c r="C84" s="279"/>
      <c r="E84" s="251" t="s">
        <v>71</v>
      </c>
      <c r="F84" s="252" t="s">
        <v>72</v>
      </c>
      <c r="G84" s="279"/>
      <c r="I84" s="275" t="s">
        <v>11</v>
      </c>
      <c r="J84" s="276"/>
      <c r="K84" s="277"/>
      <c r="L84" s="216"/>
      <c r="M84" s="275" t="s">
        <v>11</v>
      </c>
      <c r="N84" s="276"/>
      <c r="O84" s="277"/>
      <c r="P84" s="216"/>
    </row>
    <row r="85" spans="1:16" x14ac:dyDescent="0.25">
      <c r="A85" s="264" t="str">
        <f>IF(C$6="Met","","2024-25 Adjustment")</f>
        <v>2024-25 Adjustment</v>
      </c>
      <c r="B85" s="267">
        <f>IF(A85="","",IF($B$1="Eligibility",'19. 24-25 Exc &amp; Adj'!$B$70,IF($B$1="Compliance",'19. 24-25 Exc &amp; Adj'!$I$70)))</f>
        <v>0</v>
      </c>
      <c r="C85" s="314"/>
      <c r="E85" s="264" t="str">
        <f>IF(G$6="Met","","2024-25 Adjustment")</f>
        <v>2024-25 Adjustment</v>
      </c>
      <c r="F85" s="267">
        <f>IF(E85="","",IF($B$1="Eligibility",'19. 24-25 Exc &amp; Adj'!$B$70,IF($B$1="Compliance",'19. 24-25 Exc &amp; Adj'!$I$70)))</f>
        <v>0</v>
      </c>
      <c r="G85" s="314"/>
      <c r="I85" s="251" t="s">
        <v>71</v>
      </c>
      <c r="J85" s="252" t="s">
        <v>72</v>
      </c>
      <c r="K85" s="279"/>
      <c r="L85" s="216"/>
      <c r="M85" s="251" t="s">
        <v>71</v>
      </c>
      <c r="N85" s="252" t="s">
        <v>72</v>
      </c>
      <c r="O85" s="279"/>
      <c r="P85" s="216"/>
    </row>
    <row r="86" spans="1:16" x14ac:dyDescent="0.25">
      <c r="A86" s="264" t="e">
        <f>IF(C$6="Met","",IF(B$4="2023-2024","","2023-24 Adjustment"))</f>
        <v>#N/A</v>
      </c>
      <c r="B86" s="267" t="e">
        <f>IF(A86="","",IF($B$1="Eligibility",'16. 23-24 Exc &amp; Adj'!$B$70,IF($B$1="Compliance",'16. 23-24 Exc &amp; Adj'!$I$70)))</f>
        <v>#N/A</v>
      </c>
      <c r="C86" s="314"/>
      <c r="E86" s="264" t="e">
        <f>IF(G$6="Met","",IF(F$4="2023-2024","","2023-24 Adjustment"))</f>
        <v>#N/A</v>
      </c>
      <c r="F86" s="267" t="e">
        <f>IF(E86="","",IF($B$1="Eligibility",'16. 23-24 Exc &amp; Adj'!$B$70,IF($B$1="Compliance",'16. 23-24 Exc &amp; Adj'!$I$70)))</f>
        <v>#N/A</v>
      </c>
      <c r="G86" s="314"/>
      <c r="I86" s="264" t="str">
        <f>IF(K$6="Met","","2024-25 Adjustment")</f>
        <v>2024-25 Adjustment</v>
      </c>
      <c r="J86" s="267">
        <f>IF(I86="","",IF($B$1="Eligibility",'19. 24-25 Exc &amp; Adj'!$B$70,IF($B$1="Compliance",'19. 24-25 Exc &amp; Adj'!$I$70)))</f>
        <v>0</v>
      </c>
      <c r="K86" s="314"/>
      <c r="L86" s="216"/>
      <c r="M86" s="264" t="str">
        <f>IF(O$6="Met","","2024-25 Adjustment")</f>
        <v>2024-25 Adjustment</v>
      </c>
      <c r="N86" s="267">
        <f>IF(M86="","",IF($B$1="Eligibility",'19. 24-25 Exc &amp; Adj'!$B$70,IF($B$1="Compliance",'19. 24-25 Exc &amp; Adj'!$I$70)))</f>
        <v>0</v>
      </c>
      <c r="O86" s="314"/>
      <c r="P86" s="216"/>
    </row>
    <row r="87" spans="1:16" x14ac:dyDescent="0.25">
      <c r="A87" s="264" t="e">
        <f>IF(C$6="Met","",IF(OR(B$4="2023-2024",B$4="2022-2023"),"","2022-23 Adjustment"))</f>
        <v>#N/A</v>
      </c>
      <c r="B87" s="267" t="e">
        <f>IF(A87="","",'13. 22-23 Exc &amp; Adj'!$I$70)</f>
        <v>#N/A</v>
      </c>
      <c r="C87" s="314"/>
      <c r="E87" s="264" t="e">
        <f>IF(G$6="Met","",IF(OR(F$4="2023-2024",F$4="2022-2023"),"","2022-23 Adjustment"))</f>
        <v>#N/A</v>
      </c>
      <c r="F87" s="267" t="e">
        <f>IF(E87="","",'13. 22-23 Exc &amp; Adj'!$I$70)</f>
        <v>#N/A</v>
      </c>
      <c r="G87" s="314"/>
      <c r="I87" s="264" t="e">
        <f>IF(K$6="Met","",IF(J$4="2023-2024","","2023-24 Adjustment"))</f>
        <v>#N/A</v>
      </c>
      <c r="J87" s="267" t="e">
        <f>IF(I87="","",IF($B$1="Eligibility",'16. 23-24 Exc &amp; Adj'!$B$70,IF($B$1="Compliance",'16. 23-24 Exc &amp; Adj'!$I$70)))</f>
        <v>#N/A</v>
      </c>
      <c r="K87" s="314"/>
      <c r="L87" s="216"/>
      <c r="M87" s="264" t="e">
        <f>IF(O$6="Met","",IF(N$4="2023-2024","","2023-24 Adjustment"))</f>
        <v>#N/A</v>
      </c>
      <c r="N87" s="267" t="e">
        <f>IF(M87="","",IF($B$1="Eligibility",'16. 23-24 Exc &amp; Adj'!$B$70,IF($B$1="Compliance",'16. 23-24 Exc &amp; Adj'!$I$70)))</f>
        <v>#N/A</v>
      </c>
      <c r="O87" s="314"/>
      <c r="P87" s="216"/>
    </row>
    <row r="88" spans="1:16" x14ac:dyDescent="0.25">
      <c r="A88" s="264" t="e">
        <f>IF(C$6="Met","",IF(OR(B$4="2023-2024",B$4="2022-2023",B$4="2021-2022"),"","2021-22 Adjustment"))</f>
        <v>#N/A</v>
      </c>
      <c r="B88" s="267" t="e">
        <f>IF(A88="","",'10. 21-22 Exc &amp; Adj'!$I$70)</f>
        <v>#N/A</v>
      </c>
      <c r="C88" s="281"/>
      <c r="E88" s="264" t="e">
        <f>IF(G$6="Met","",IF(OR(F$4="2023-2024",F$4="2022-2023",F$4="2021-2022"),"","2021-22 Adjustment"))</f>
        <v>#N/A</v>
      </c>
      <c r="F88" s="267" t="e">
        <f>IF(E88="","",'10. 21-22 Exc &amp; Adj'!$I$70)</f>
        <v>#N/A</v>
      </c>
      <c r="G88" s="281"/>
      <c r="I88" s="264" t="e">
        <f>IF(K$6="Met","",IF(OR(J$4="2023-2024",J$4="2022-2023"),"","2022-23 Adjustment"))</f>
        <v>#N/A</v>
      </c>
      <c r="J88" s="267" t="e">
        <f>IF(I88="","",'13. 22-23 Exc &amp; Adj'!$I$70)</f>
        <v>#N/A</v>
      </c>
      <c r="K88" s="314"/>
      <c r="L88" s="216"/>
      <c r="M88" s="264" t="e">
        <f>IF(O$6="Met","",IF(OR(N$4="2023-2024",N$4="2022-2023"),"","2022-23 Adjustment"))</f>
        <v>#N/A</v>
      </c>
      <c r="N88" s="267" t="e">
        <f>IF(M88="","",'13. 22-23 Exc &amp; Adj'!$I$70)</f>
        <v>#N/A</v>
      </c>
      <c r="O88" s="314"/>
      <c r="P88" s="216"/>
    </row>
    <row r="89" spans="1:16" x14ac:dyDescent="0.25">
      <c r="A89" s="254" t="e">
        <f>IF(C$6="Met","",IF(OR(B$4="2023-2024",B$4="2022-2023",B$4="2021-2022",B$4="2020-2021"),"","2020-21 Adjustment"))</f>
        <v>#N/A</v>
      </c>
      <c r="B89" s="267" t="e">
        <f>IF(A89="","",'7. 20-21 Exc &amp; Adj'!$I$70)</f>
        <v>#N/A</v>
      </c>
      <c r="C89" s="281"/>
      <c r="E89" s="254" t="e">
        <f>IF(G$6="Met","",IF(OR(F$4="2023-2024",F$4="2022-2023",F$4="2021-2022",F$4="2020-2021"),"","2020-21 Adjustment"))</f>
        <v>#N/A</v>
      </c>
      <c r="F89" s="267" t="e">
        <f>IF(E89="","",'7. 20-21 Exc &amp; Adj'!$I$70)</f>
        <v>#N/A</v>
      </c>
      <c r="G89" s="281"/>
      <c r="I89" s="264" t="e">
        <f>IF(K$6="Met","",IF(OR(J$4="2023-2024",J$4="2022-2023",J$4="2021-2022"),"","2021-22 Adjustment"))</f>
        <v>#N/A</v>
      </c>
      <c r="J89" s="267" t="e">
        <f>IF(I89="","",'10. 21-22 Exc &amp; Adj'!$I$70)</f>
        <v>#N/A</v>
      </c>
      <c r="K89" s="281"/>
      <c r="L89" s="216"/>
      <c r="M89" s="264" t="e">
        <f>IF(O$6="Met","",IF(OR(N$4="2023-2024",N$4="2022-2023",N$4="2021-2022"),"","2021-22 Adjustment"))</f>
        <v>#N/A</v>
      </c>
      <c r="N89" s="267" t="e">
        <f>IF(M89="","",'10. 21-22 Exc &amp; Adj'!$I$70)</f>
        <v>#N/A</v>
      </c>
      <c r="O89" s="281"/>
      <c r="P89" s="216"/>
    </row>
    <row r="90" spans="1:16" x14ac:dyDescent="0.25">
      <c r="A90" s="254" t="e">
        <f>IF(C$6="Met","",IF(OR(B$4="2023-2024",B$4="2022-2023",B$4="2021-2022",B$4="2020-2021",B$4="2019-2020"),"","2019-20 Adjustment"))</f>
        <v>#N/A</v>
      </c>
      <c r="B90" s="267" t="e">
        <f>IF(A90="","",'23. 19-20 Exc &amp; Adj'!B69)</f>
        <v>#N/A</v>
      </c>
      <c r="C90" s="281"/>
      <c r="E90" s="254" t="e">
        <f>IF(G$6="Met","",IF(OR(F$4="2023-2024",F$4="2022-2023",F$4="2021-2022",F$4="2020-2021",F$4="2019-2020"),"","2019-20 Adjustment"))</f>
        <v>#N/A</v>
      </c>
      <c r="F90" s="267" t="e">
        <f>IF(E90="","",'23. 19-20 Exc &amp; Adj'!B69)</f>
        <v>#N/A</v>
      </c>
      <c r="G90" s="281"/>
      <c r="I90" s="254" t="e">
        <f>IF(K$6="Met","",IF(OR(J$4="2023-2024",J$4="2022-2023",J$4="2021-2022",J$4="2020-2021"),"","2020-21 Adjustment"))</f>
        <v>#N/A</v>
      </c>
      <c r="J90" s="267" t="e">
        <f>IF(I90="","",'7. 20-21 Exc &amp; Adj'!$I$70)</f>
        <v>#N/A</v>
      </c>
      <c r="K90" s="281"/>
      <c r="L90" s="216"/>
      <c r="M90" s="254" t="e">
        <f>IF(O$6="Met","",IF(OR(N$4="2023-2024",N$4="2022-2023",N$4="2021-2022",N$4="2020-2021"),"","2020-21 Adjustment"))</f>
        <v>#N/A</v>
      </c>
      <c r="N90" s="267" t="e">
        <f>IF(M90="","",'7. 20-21 Exc &amp; Adj'!$I$70)</f>
        <v>#N/A</v>
      </c>
      <c r="O90" s="281"/>
    </row>
    <row r="91" spans="1:16" x14ac:dyDescent="0.25">
      <c r="A91" s="256" t="e">
        <f>IF(C$6="Met","",IF(OR(B$4="2023-2024",B$4="2022-2023",B$4="2021-2022",B$4="2020-2021",B$4="2019-2020",B$4="2018-2019"),"","2018-19 Adjustment"))</f>
        <v>#N/A</v>
      </c>
      <c r="B91" s="267" t="e">
        <f>IF(A91="","",'22. 18-19 Exc &amp; Adj'!B69)</f>
        <v>#N/A</v>
      </c>
      <c r="C91" s="281"/>
      <c r="E91" s="256" t="e">
        <f>IF(G$6="Met","",IF(OR(F$4="2023-2024",F$4="2022-2023",F$4="2021-2022",F$4="2020-2021",F$4="2019-2020",F$4="2018-2019"),"","2018-19 Adjustment"))</f>
        <v>#N/A</v>
      </c>
      <c r="F91" s="267" t="e">
        <f>IF(E91="","",'22. 18-19 Exc &amp; Adj'!B69)</f>
        <v>#N/A</v>
      </c>
      <c r="G91" s="281"/>
      <c r="I91" s="254" t="e">
        <f>IF(K$6="Met","",IF(OR(J$4="2023-2024",J$4="2022-2023",J$4="2021-2022",J$4="2020-2021",J$4="2019-2020"),"","2019-20 Adjustment"))</f>
        <v>#N/A</v>
      </c>
      <c r="J91" s="267" t="e">
        <f>IF(I91="","",'23. 19-20 Exc &amp; Adj'!B69)</f>
        <v>#N/A</v>
      </c>
      <c r="K91" s="281"/>
      <c r="L91" s="216"/>
      <c r="M91" s="254" t="e">
        <f>IF(O$6="Met","",IF(OR(N$4="2023-2024",N$4="2022-2023",N$4="2021-2022",N$4="2020-2021",N$4="2019-2020"),"","2019-20 Adjustment"))</f>
        <v>#N/A</v>
      </c>
      <c r="N91" s="267" t="e">
        <f>IF(M91="","",'23. 19-20 Exc &amp; Adj'!B69)</f>
        <v>#N/A</v>
      </c>
      <c r="O91" s="281"/>
    </row>
    <row r="92" spans="1:16" x14ac:dyDescent="0.25">
      <c r="A92" s="257" t="e">
        <f>IF(C$6="Met","",IF(OR(B$4="2023-2024",B$4="2022-2023",B$4="2021-2022",B$4="2020-2021",B$4="2019-2020",B$4="2018-2019",B$4="2017-2018"),"","2017-18 Adjustment"))</f>
        <v>#N/A</v>
      </c>
      <c r="B92" s="268" t="e">
        <f>IF(A92="","",'21. 17-18 Exc &amp; Adj'!B69)</f>
        <v>#N/A</v>
      </c>
      <c r="C92" s="281"/>
      <c r="E92" s="257" t="e">
        <f>IF(G$6="Met","",IF(OR(F$4="2023-2024",F$4="2022-2023",F$4="2021-2022",F$4="2020-2021",F$4="2019-2020",F$4="2018-2019",F$4="2017-2018"),"","2017-18 Adjustment"))</f>
        <v>#N/A</v>
      </c>
      <c r="F92" s="268" t="e">
        <f>IF(E92="","",'21. 17-18 Exc &amp; Adj'!B69)</f>
        <v>#N/A</v>
      </c>
      <c r="G92" s="281"/>
      <c r="I92" s="256" t="e">
        <f>IF(K$6="Met","",IF(OR(J$4="2023-2024",J$4="2022-2023",J$4="2021-2022",J$4="2020-2021",J$4="2019-2020",J$4="2018-2019"),"","2018-19 Adjustment"))</f>
        <v>#N/A</v>
      </c>
      <c r="J92" s="267" t="e">
        <f>IF(I92="","",'22. 18-19 Exc &amp; Adj'!B69)</f>
        <v>#N/A</v>
      </c>
      <c r="K92" s="281"/>
      <c r="M92" s="256" t="e">
        <f>IF(O$6="Met","",IF(OR(N$4="2023-2024",N$4="2022-2023",N$4="2021-2022",N$4="2020-2021",N$4="2019-2020",N$4="2018-2019"),"","2018-19 Adjustment"))</f>
        <v>#N/A</v>
      </c>
      <c r="N92" s="267" t="e">
        <f>IF(M92="","",'22. 18-19 Exc &amp; Adj'!B69)</f>
        <v>#N/A</v>
      </c>
      <c r="O92" s="281"/>
    </row>
    <row r="93" spans="1:16" x14ac:dyDescent="0.25">
      <c r="A93" s="381" t="e">
        <f>IF(C$6="Met","",IF(OR(B$4="2023-2024",B$4="2022-2023",B$4="2021-2022",B$4="2020-2021",B$4="2019-2020",B$4="2018-2019",B$4="2017-2018",B$4="2016-2017"),"","2016-17 Adjustment"))</f>
        <v>#N/A</v>
      </c>
      <c r="B93" s="268" t="e">
        <f>IF(A93="","",'20. 16-17 Exc &amp; Adj'!B69)</f>
        <v>#N/A</v>
      </c>
      <c r="C93" s="281"/>
      <c r="E93" s="381" t="e">
        <f>IF(G$6="Met","",IF(OR(F$4="2023-2024",F$4="2022-2023",F$4="2021-2022",F$4="2020-2021",F$4="2019-2020",F$4="2018-2019",F$4="2017-2018",F$4="2016-2017"),"","2016-17 Adjustment"))</f>
        <v>#N/A</v>
      </c>
      <c r="F93" s="268" t="e">
        <f>IF(E93="","",'20. 16-17 Exc &amp; Adj'!B69)</f>
        <v>#N/A</v>
      </c>
      <c r="G93" s="281"/>
      <c r="I93" s="257" t="e">
        <f>IF(K$6="Met","",IF(OR(J$4="2023-2024",J$4="2022-2023",J$4="2021-2022",J$4="2020-2021",J$4="2019-2020",J$4="2018-2019",J$4="2017-2018"),"","2017-18 Adjustment"))</f>
        <v>#N/A</v>
      </c>
      <c r="J93" s="268" t="e">
        <f>IF(I93="","",'21. 17-18 Exc &amp; Adj'!B69)</f>
        <v>#N/A</v>
      </c>
      <c r="K93" s="281"/>
      <c r="M93" s="257" t="e">
        <f>IF(O$6="Met","",IF(OR(N$4="2023-2024",N$4="2022-2023",N$4="2021-2022",N$4="2020-2021",N$4="2019-2020",N$4="2018-2019",N$4="2017-2018"),"","2017-18 Adjustment"))</f>
        <v>#N/A</v>
      </c>
      <c r="N93" s="268" t="e">
        <f>IF(M93="","",'21. 17-18 Exc &amp; Adj'!B69)</f>
        <v>#N/A</v>
      </c>
      <c r="O93" s="281"/>
    </row>
    <row r="94" spans="1:16" x14ac:dyDescent="0.25">
      <c r="A94" s="489" t="s">
        <v>146</v>
      </c>
      <c r="B94" s="489"/>
      <c r="C94" s="281"/>
      <c r="E94" s="488" t="s">
        <v>146</v>
      </c>
      <c r="F94" s="489"/>
      <c r="G94" s="281"/>
      <c r="I94" s="381" t="e">
        <f>IF(K$6="Met","",IF(OR(J$4="2023-2024",J$4="2022-2023",J$4="2021-2022",J$4="2020-2021",J$4="2019-2020",J$4="2018-2019",J$4="2017-2018",J$4="2016-2017"),"","2016-17 Adjustment"))</f>
        <v>#N/A</v>
      </c>
      <c r="J94" s="268" t="e">
        <f>IF(I94="","",'20. 16-17 Exc &amp; Adj'!B69)</f>
        <v>#N/A</v>
      </c>
      <c r="K94" s="281"/>
      <c r="M94" s="381" t="e">
        <f>IF(O$6="Met","",IF(OR(N$4="2023-2024",N$4="2022-2023",N$4="2021-2022",N$4="2020-2021",N$4="2019-2020",N$4="2018-2019",N$4="2017-2018",N$4="2016-2017"),"","2016-17 Adjustment"))</f>
        <v>#N/A</v>
      </c>
      <c r="N94" s="268" t="e">
        <f>IF(M94="","",'20. 16-17 Exc &amp; Adj'!B69)</f>
        <v>#N/A</v>
      </c>
      <c r="O94" s="281"/>
    </row>
    <row r="95" spans="1:16" ht="16.5" thickBot="1" x14ac:dyDescent="0.3">
      <c r="A95" s="271" t="s">
        <v>75</v>
      </c>
      <c r="B95" s="312" t="e">
        <f>SUM(B85:B93)</f>
        <v>#N/A</v>
      </c>
      <c r="C95" s="282"/>
      <c r="E95" s="271" t="s">
        <v>75</v>
      </c>
      <c r="F95" s="312" t="e">
        <f>SUM(F85:F93)</f>
        <v>#N/A</v>
      </c>
      <c r="G95" s="282"/>
      <c r="I95" s="488" t="s">
        <v>146</v>
      </c>
      <c r="J95" s="489"/>
      <c r="K95" s="281"/>
      <c r="M95" s="488" t="s">
        <v>146</v>
      </c>
      <c r="N95" s="489"/>
      <c r="O95" s="281"/>
    </row>
    <row r="96" spans="1:16" x14ac:dyDescent="0.25">
      <c r="I96" s="274" t="s">
        <v>90</v>
      </c>
      <c r="J96" s="101" t="e">
        <f>SUM(J86:J94)</f>
        <v>#N/A</v>
      </c>
      <c r="K96" s="281"/>
      <c r="M96" s="274" t="s">
        <v>90</v>
      </c>
      <c r="N96" s="101" t="e">
        <f>SUM(N86:N94)</f>
        <v>#N/A</v>
      </c>
      <c r="O96" s="281"/>
    </row>
    <row r="97" spans="1:15" ht="16.5" thickBot="1" x14ac:dyDescent="0.3">
      <c r="A97" s="473" t="s">
        <v>255</v>
      </c>
      <c r="I97" s="271" t="s">
        <v>91</v>
      </c>
      <c r="J97" s="272" t="e">
        <f>IF(J99=0,"",J96/J99)</f>
        <v>#N/A</v>
      </c>
      <c r="K97" s="282"/>
      <c r="M97" s="271" t="s">
        <v>91</v>
      </c>
      <c r="N97" s="272" t="e">
        <f>IF(N99=0,"",N96/N99)</f>
        <v>#N/A</v>
      </c>
      <c r="O97" s="282"/>
    </row>
    <row r="98" spans="1:15" x14ac:dyDescent="0.25">
      <c r="A98" s="417" t="s">
        <v>256</v>
      </c>
      <c r="I98" s="490" t="s">
        <v>146</v>
      </c>
      <c r="J98" s="490"/>
      <c r="K98" s="490"/>
      <c r="M98" s="490" t="s">
        <v>146</v>
      </c>
      <c r="N98" s="490"/>
      <c r="O98" s="490"/>
    </row>
    <row r="99" spans="1:15" x14ac:dyDescent="0.25">
      <c r="I99" s="283" t="s">
        <v>87</v>
      </c>
      <c r="J99" s="464" t="e">
        <f>LOOKUP(J4,'4. Multi-Year MOE Summary'!$A$3:$A$12,'4. Multi-Year MOE Summary'!$C$3:$C$12)</f>
        <v>#N/A</v>
      </c>
      <c r="M99" s="283" t="s">
        <v>87</v>
      </c>
      <c r="N99" s="464" t="e">
        <f>LOOKUP(N4,'4. Multi-Year MOE Summary'!$A$3:$A$12,'4. Multi-Year MOE Summary'!$C$3:$C$12)</f>
        <v>#N/A</v>
      </c>
    </row>
    <row r="100" spans="1:15" x14ac:dyDescent="0.25">
      <c r="A100" s="491" t="s">
        <v>148</v>
      </c>
      <c r="B100" s="491"/>
      <c r="C100" s="491"/>
      <c r="D100" s="491"/>
      <c r="E100" s="491"/>
      <c r="F100" s="491"/>
      <c r="G100" s="491"/>
      <c r="H100" s="491"/>
      <c r="I100" s="491"/>
      <c r="J100" s="491"/>
      <c r="K100" s="491"/>
      <c r="L100" s="491"/>
      <c r="M100" s="491"/>
      <c r="N100" s="491"/>
      <c r="O100" s="491"/>
    </row>
  </sheetData>
  <sheetProtection algorithmName="SHA-512" hashValue="6QtX/Mk6Fu0BY3QngVUKT0OKtaFPT3sW6SA56QeN7NfcZPuzIVZ9O2lbhXq8WH58jRyDYPv5xVzgxyeNgSQUsA==" saltValue="DnPvVhBFlq02CIOwx5Eh+Q==" spinCount="100000" sheet="1" objects="1" scenarios="1"/>
  <mergeCells count="35">
    <mergeCell ref="A12:C12"/>
    <mergeCell ref="A26:B26"/>
    <mergeCell ref="A38:B38"/>
    <mergeCell ref="A54:B54"/>
    <mergeCell ref="A67:B67"/>
    <mergeCell ref="I54:J54"/>
    <mergeCell ref="A82:C82"/>
    <mergeCell ref="A94:B94"/>
    <mergeCell ref="E94:F94"/>
    <mergeCell ref="E82:G82"/>
    <mergeCell ref="E80:F80"/>
    <mergeCell ref="E67:F67"/>
    <mergeCell ref="A80:B80"/>
    <mergeCell ref="E38:F38"/>
    <mergeCell ref="E26:F26"/>
    <mergeCell ref="E12:G12"/>
    <mergeCell ref="J12:K12"/>
    <mergeCell ref="I26:J26"/>
    <mergeCell ref="I38:J38"/>
    <mergeCell ref="M54:N54"/>
    <mergeCell ref="M38:N38"/>
    <mergeCell ref="M26:N26"/>
    <mergeCell ref="M12:O12"/>
    <mergeCell ref="A100:O100"/>
    <mergeCell ref="I67:J67"/>
    <mergeCell ref="I80:J80"/>
    <mergeCell ref="I83:K83"/>
    <mergeCell ref="I95:J95"/>
    <mergeCell ref="I98:K98"/>
    <mergeCell ref="M98:O98"/>
    <mergeCell ref="M95:N95"/>
    <mergeCell ref="M83:O83"/>
    <mergeCell ref="M80:N80"/>
    <mergeCell ref="M67:N67"/>
    <mergeCell ref="E54:F54"/>
  </mergeCells>
  <conditionalFormatting sqref="A17:B25">
    <cfRule type="containsBlanks" dxfId="684" priority="67">
      <formula>LEN(TRIM(A17))=0</formula>
    </cfRule>
  </conditionalFormatting>
  <conditionalFormatting sqref="E17:F25">
    <cfRule type="containsBlanks" dxfId="683" priority="66">
      <formula>LEN(TRIM(E17))=0</formula>
    </cfRule>
  </conditionalFormatting>
  <conditionalFormatting sqref="I17:J25">
    <cfRule type="containsBlanks" dxfId="682" priority="65">
      <formula>LEN(TRIM(I17))=0</formula>
    </cfRule>
  </conditionalFormatting>
  <conditionalFormatting sqref="M17:N25">
    <cfRule type="containsBlanks" dxfId="681" priority="64">
      <formula>LEN(TRIM(M17))=0</formula>
    </cfRule>
  </conditionalFormatting>
  <conditionalFormatting sqref="A29:B37">
    <cfRule type="containsBlanks" dxfId="680" priority="63">
      <formula>LEN(TRIM(A29))=0</formula>
    </cfRule>
  </conditionalFormatting>
  <conditionalFormatting sqref="E29:F37">
    <cfRule type="containsBlanks" dxfId="679" priority="62">
      <formula>LEN(TRIM(E29))=0</formula>
    </cfRule>
  </conditionalFormatting>
  <conditionalFormatting sqref="I29:J37">
    <cfRule type="containsBlanks" dxfId="678" priority="61">
      <formula>LEN(TRIM(I29))=0</formula>
    </cfRule>
  </conditionalFormatting>
  <conditionalFormatting sqref="M29:N37">
    <cfRule type="containsBlanks" dxfId="677" priority="60">
      <formula>LEN(TRIM(M29))=0</formula>
    </cfRule>
  </conditionalFormatting>
  <conditionalFormatting sqref="A45:B53">
    <cfRule type="containsBlanks" dxfId="676" priority="59">
      <formula>LEN(TRIM(A45))=0</formula>
    </cfRule>
  </conditionalFormatting>
  <conditionalFormatting sqref="E45:F53">
    <cfRule type="containsBlanks" dxfId="675" priority="58">
      <formula>LEN(TRIM(E45))=0</formula>
    </cfRule>
  </conditionalFormatting>
  <conditionalFormatting sqref="I45:J53">
    <cfRule type="containsBlanks" dxfId="674" priority="57">
      <formula>LEN(TRIM(I45))=0</formula>
    </cfRule>
  </conditionalFormatting>
  <conditionalFormatting sqref="M45:N53">
    <cfRule type="containsBlanks" dxfId="673" priority="56">
      <formula>LEN(TRIM(M45))=0</formula>
    </cfRule>
  </conditionalFormatting>
  <conditionalFormatting sqref="A58:B66">
    <cfRule type="containsBlanks" dxfId="672" priority="55">
      <formula>LEN(TRIM(A58))=0</formula>
    </cfRule>
  </conditionalFormatting>
  <conditionalFormatting sqref="E58:F66">
    <cfRule type="containsBlanks" dxfId="671" priority="54">
      <formula>LEN(TRIM(E58))=0</formula>
    </cfRule>
  </conditionalFormatting>
  <conditionalFormatting sqref="I58:J66">
    <cfRule type="containsBlanks" dxfId="670" priority="53">
      <formula>LEN(TRIM(I58))=0</formula>
    </cfRule>
  </conditionalFormatting>
  <conditionalFormatting sqref="M58:N66">
    <cfRule type="containsBlanks" dxfId="669" priority="52">
      <formula>LEN(TRIM(M58))=0</formula>
    </cfRule>
  </conditionalFormatting>
  <conditionalFormatting sqref="A71:B79">
    <cfRule type="containsBlanks" dxfId="668" priority="51">
      <formula>LEN(TRIM(A71))=0</formula>
    </cfRule>
  </conditionalFormatting>
  <conditionalFormatting sqref="E71:F79">
    <cfRule type="containsBlanks" dxfId="667" priority="42">
      <formula>LEN(TRIM(E71))=0</formula>
    </cfRule>
  </conditionalFormatting>
  <conditionalFormatting sqref="I71:J79">
    <cfRule type="containsBlanks" dxfId="666" priority="33">
      <formula>LEN(TRIM(I71))=0</formula>
    </cfRule>
  </conditionalFormatting>
  <conditionalFormatting sqref="M71:N79">
    <cfRule type="containsBlanks" dxfId="665" priority="24">
      <formula>LEN(TRIM(M71))=0</formula>
    </cfRule>
  </conditionalFormatting>
  <conditionalFormatting sqref="A85:B93">
    <cfRule type="containsBlanks" dxfId="664" priority="15">
      <formula>LEN(TRIM(A85))=0</formula>
    </cfRule>
  </conditionalFormatting>
  <conditionalFormatting sqref="E85:F93">
    <cfRule type="containsBlanks" dxfId="663" priority="14">
      <formula>LEN(TRIM(E85))=0</formula>
    </cfRule>
  </conditionalFormatting>
  <conditionalFormatting sqref="I86:J94">
    <cfRule type="containsBlanks" dxfId="662" priority="13">
      <formula>LEN(TRIM(I86))=0</formula>
    </cfRule>
  </conditionalFormatting>
  <conditionalFormatting sqref="M86:N94">
    <cfRule type="containsBlanks" dxfId="661" priority="12">
      <formula>LEN(TRIM(M86))=0</formula>
    </cfRule>
  </conditionalFormatting>
  <conditionalFormatting sqref="C6 C9 C11">
    <cfRule type="containsText" dxfId="660" priority="438" operator="containsText" text="Did Not Meet">
      <formula>NOT(ISERROR(SEARCH("Did Not Meet",C6)))</formula>
    </cfRule>
    <cfRule type="containsText" dxfId="659" priority="439" operator="containsText" text="Met">
      <formula>NOT(ISERROR(SEARCH("Met",C6)))</formula>
    </cfRule>
  </conditionalFormatting>
  <conditionalFormatting sqref="G6 G9 G11">
    <cfRule type="containsText" dxfId="658" priority="355" operator="containsText" text="Did Not Meet">
      <formula>NOT(ISERROR(SEARCH("Did Not Meet",G6)))</formula>
    </cfRule>
    <cfRule type="containsText" dxfId="657" priority="356" operator="containsText" text="Met">
      <formula>NOT(ISERROR(SEARCH("Met",G6)))</formula>
    </cfRule>
  </conditionalFormatting>
  <conditionalFormatting sqref="K6 K9 K11">
    <cfRule type="containsText" dxfId="656" priority="275" operator="containsText" text="Did Not Meet">
      <formula>NOT(ISERROR(SEARCH("Did Not Meet",K6)))</formula>
    </cfRule>
    <cfRule type="containsText" dxfId="655" priority="276" operator="containsText" text="Met">
      <formula>NOT(ISERROR(SEARCH("Met",K6)))</formula>
    </cfRule>
  </conditionalFormatting>
  <conditionalFormatting sqref="O6 O9 O11">
    <cfRule type="containsText" dxfId="654" priority="273" operator="containsText" text="Did Not Meet">
      <formula>NOT(ISERROR(SEARCH("Did Not Meet",O6)))</formula>
    </cfRule>
    <cfRule type="containsText" dxfId="653" priority="274" operator="containsText" text="Met">
      <formula>NOT(ISERROR(SEARCH("Met",O6)))</formula>
    </cfRule>
  </conditionalFormatting>
  <hyperlinks>
    <hyperlink ref="A98" r:id="rId1" xr:uid="{00000000-0004-0000-1100-000000000000}"/>
  </hyperlinks>
  <pageMargins left="0.7" right="0.7" top="0.75" bottom="0.75" header="0.3" footer="0.3"/>
  <pageSetup orientation="portrait" r:id="rId2"/>
  <tableParts count="2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extLst>
    <ext xmlns:x14="http://schemas.microsoft.com/office/spreadsheetml/2009/9/main" uri="{78C0D931-6437-407d-A8EE-F0AAD7539E65}">
      <x14:conditionalFormattings>
        <x14:conditionalFormatting xmlns:xm="http://schemas.microsoft.com/office/excel/2006/main">
          <x14:cfRule type="expression" priority="50" id="{7CC2930D-0818-46DC-88B3-D2A8CE151866}">
            <xm:f>'3. Getting Started'!$B$17="No"</xm:f>
            <x14:dxf>
              <fill>
                <patternFill>
                  <bgColor theme="1"/>
                </patternFill>
              </fill>
            </x14:dxf>
          </x14:cfRule>
          <xm:sqref>A71:B71</xm:sqref>
        </x14:conditionalFormatting>
        <x14:conditionalFormatting xmlns:xm="http://schemas.microsoft.com/office/excel/2006/main">
          <x14:cfRule type="expression" priority="49" id="{CD484DFD-6D10-4161-BC5A-E10619344BB2}">
            <xm:f>'3. Getting Started'!$B$16="No"</xm:f>
            <x14:dxf>
              <fill>
                <patternFill>
                  <bgColor theme="1"/>
                </patternFill>
              </fill>
            </x14:dxf>
          </x14:cfRule>
          <xm:sqref>A72:B72</xm:sqref>
        </x14:conditionalFormatting>
        <x14:conditionalFormatting xmlns:xm="http://schemas.microsoft.com/office/excel/2006/main">
          <x14:cfRule type="expression" priority="48" id="{71B511B2-FC5B-453F-8EE7-756E59BF688D}">
            <xm:f>'3. Getting Started'!$B$15="No"</xm:f>
            <x14:dxf>
              <fill>
                <patternFill>
                  <bgColor theme="1"/>
                </patternFill>
              </fill>
            </x14:dxf>
          </x14:cfRule>
          <xm:sqref>A73:B73</xm:sqref>
        </x14:conditionalFormatting>
        <x14:conditionalFormatting xmlns:xm="http://schemas.microsoft.com/office/excel/2006/main">
          <x14:cfRule type="expression" priority="47" id="{56C9B6D7-4F16-4948-8EC6-A4277DC9D3D6}">
            <xm:f>'3. Getting Started'!$B$14="No"</xm:f>
            <x14:dxf>
              <fill>
                <patternFill>
                  <bgColor theme="1"/>
                </patternFill>
              </fill>
            </x14:dxf>
          </x14:cfRule>
          <xm:sqref>A74:B74</xm:sqref>
        </x14:conditionalFormatting>
        <x14:conditionalFormatting xmlns:xm="http://schemas.microsoft.com/office/excel/2006/main">
          <x14:cfRule type="expression" priority="46" id="{00F1C798-6858-4B74-B7B8-72F6C28967AA}">
            <xm:f>'3. Getting Started'!$B$13="No"</xm:f>
            <x14:dxf>
              <fill>
                <patternFill>
                  <bgColor theme="1"/>
                </patternFill>
              </fill>
            </x14:dxf>
          </x14:cfRule>
          <xm:sqref>A75:B75</xm:sqref>
        </x14:conditionalFormatting>
        <x14:conditionalFormatting xmlns:xm="http://schemas.microsoft.com/office/excel/2006/main">
          <x14:cfRule type="expression" priority="45" id="{AD274CF4-824D-418E-9776-6C2E0CFFAC99}">
            <xm:f>'3. Getting Started'!$B$12="No"</xm:f>
            <x14:dxf>
              <fill>
                <patternFill>
                  <bgColor theme="1"/>
                </patternFill>
              </fill>
            </x14:dxf>
          </x14:cfRule>
          <xm:sqref>A76:B76</xm:sqref>
        </x14:conditionalFormatting>
        <x14:conditionalFormatting xmlns:xm="http://schemas.microsoft.com/office/excel/2006/main">
          <x14:cfRule type="expression" priority="44" id="{CAD02D6F-8CA6-41D0-8F26-6CB9D5D118F5}">
            <xm:f>'3. Getting Started'!$B$11="No"</xm:f>
            <x14:dxf>
              <fill>
                <patternFill>
                  <bgColor theme="1"/>
                </patternFill>
              </fill>
            </x14:dxf>
          </x14:cfRule>
          <xm:sqref>A77:B77</xm:sqref>
        </x14:conditionalFormatting>
        <x14:conditionalFormatting xmlns:xm="http://schemas.microsoft.com/office/excel/2006/main">
          <x14:cfRule type="expression" priority="43" id="{1FCA76E3-E421-4C4E-B5FD-1B963CF12A23}">
            <xm:f>'3. Getting Started'!$B$10="No"</xm:f>
            <x14:dxf>
              <fill>
                <patternFill>
                  <bgColor theme="1"/>
                </patternFill>
              </fill>
            </x14:dxf>
          </x14:cfRule>
          <xm:sqref>A78:B78</xm:sqref>
        </x14:conditionalFormatting>
        <x14:conditionalFormatting xmlns:xm="http://schemas.microsoft.com/office/excel/2006/main">
          <x14:cfRule type="expression" priority="41" id="{70D5C0E4-A85D-4BED-BE3C-9725F2D794E3}">
            <xm:f>'3. Getting Started'!$B$17="No"</xm:f>
            <x14:dxf>
              <fill>
                <patternFill>
                  <bgColor theme="1"/>
                </patternFill>
              </fill>
            </x14:dxf>
          </x14:cfRule>
          <xm:sqref>E71:F71</xm:sqref>
        </x14:conditionalFormatting>
        <x14:conditionalFormatting xmlns:xm="http://schemas.microsoft.com/office/excel/2006/main">
          <x14:cfRule type="expression" priority="40" id="{E0EC952A-F445-4A8E-97E2-7F357B064781}">
            <xm:f>'3. Getting Started'!$B$16="No"</xm:f>
            <x14:dxf>
              <fill>
                <patternFill>
                  <bgColor theme="1"/>
                </patternFill>
              </fill>
            </x14:dxf>
          </x14:cfRule>
          <xm:sqref>E72:F72</xm:sqref>
        </x14:conditionalFormatting>
        <x14:conditionalFormatting xmlns:xm="http://schemas.microsoft.com/office/excel/2006/main">
          <x14:cfRule type="expression" priority="39" id="{68F00774-9199-4AFC-8359-6F4845DBBC12}">
            <xm:f>'3. Getting Started'!$B$15="No"</xm:f>
            <x14:dxf>
              <fill>
                <patternFill>
                  <bgColor theme="1"/>
                </patternFill>
              </fill>
            </x14:dxf>
          </x14:cfRule>
          <xm:sqref>E73:F73</xm:sqref>
        </x14:conditionalFormatting>
        <x14:conditionalFormatting xmlns:xm="http://schemas.microsoft.com/office/excel/2006/main">
          <x14:cfRule type="expression" priority="38" id="{6AF44F97-95A8-4637-BBF9-4142F3D6013D}">
            <xm:f>'3. Getting Started'!$B$14="No"</xm:f>
            <x14:dxf>
              <fill>
                <patternFill>
                  <bgColor theme="1"/>
                </patternFill>
              </fill>
            </x14:dxf>
          </x14:cfRule>
          <xm:sqref>E74:F74</xm:sqref>
        </x14:conditionalFormatting>
        <x14:conditionalFormatting xmlns:xm="http://schemas.microsoft.com/office/excel/2006/main">
          <x14:cfRule type="expression" priority="37" id="{C63998B2-E9EE-43EF-AE79-AB01675F6F2C}">
            <xm:f>'3. Getting Started'!$B$13="No"</xm:f>
            <x14:dxf>
              <fill>
                <patternFill>
                  <bgColor theme="1"/>
                </patternFill>
              </fill>
            </x14:dxf>
          </x14:cfRule>
          <xm:sqref>E75:F75</xm:sqref>
        </x14:conditionalFormatting>
        <x14:conditionalFormatting xmlns:xm="http://schemas.microsoft.com/office/excel/2006/main">
          <x14:cfRule type="expression" priority="36" id="{3A2C80E5-5B6C-4EED-8FCD-8A9C7743EDE0}">
            <xm:f>'3. Getting Started'!$B$12="No"</xm:f>
            <x14:dxf>
              <fill>
                <patternFill>
                  <bgColor theme="1"/>
                </patternFill>
              </fill>
            </x14:dxf>
          </x14:cfRule>
          <xm:sqref>E76:F76</xm:sqref>
        </x14:conditionalFormatting>
        <x14:conditionalFormatting xmlns:xm="http://schemas.microsoft.com/office/excel/2006/main">
          <x14:cfRule type="expression" priority="35" id="{6DFE2951-050F-4A93-861A-2D7B7BC0BA55}">
            <xm:f>'3. Getting Started'!$B$11="No"</xm:f>
            <x14:dxf>
              <fill>
                <patternFill>
                  <bgColor theme="1"/>
                </patternFill>
              </fill>
            </x14:dxf>
          </x14:cfRule>
          <xm:sqref>E77:F77</xm:sqref>
        </x14:conditionalFormatting>
        <x14:conditionalFormatting xmlns:xm="http://schemas.microsoft.com/office/excel/2006/main">
          <x14:cfRule type="expression" priority="34" id="{1A4DE5B1-9587-4E4B-B454-065EF0F48861}">
            <xm:f>'3. Getting Started'!$B$10="No"</xm:f>
            <x14:dxf>
              <fill>
                <patternFill>
                  <bgColor theme="1"/>
                </patternFill>
              </fill>
            </x14:dxf>
          </x14:cfRule>
          <xm:sqref>E78:F78</xm:sqref>
        </x14:conditionalFormatting>
        <x14:conditionalFormatting xmlns:xm="http://schemas.microsoft.com/office/excel/2006/main">
          <x14:cfRule type="expression" priority="32" id="{B0FEAFC4-42B0-495F-808D-EE5149E8CE80}">
            <xm:f>'3. Getting Started'!$B$17="No"</xm:f>
            <x14:dxf>
              <fill>
                <patternFill>
                  <bgColor theme="1"/>
                </patternFill>
              </fill>
            </x14:dxf>
          </x14:cfRule>
          <xm:sqref>I71:J71</xm:sqref>
        </x14:conditionalFormatting>
        <x14:conditionalFormatting xmlns:xm="http://schemas.microsoft.com/office/excel/2006/main">
          <x14:cfRule type="expression" priority="31" id="{D3C5EC08-97AE-4D74-A4AD-24AE342A1856}">
            <xm:f>'3. Getting Started'!$B$16="No"</xm:f>
            <x14:dxf>
              <fill>
                <patternFill>
                  <bgColor theme="1"/>
                </patternFill>
              </fill>
            </x14:dxf>
          </x14:cfRule>
          <xm:sqref>I72:J72</xm:sqref>
        </x14:conditionalFormatting>
        <x14:conditionalFormatting xmlns:xm="http://schemas.microsoft.com/office/excel/2006/main">
          <x14:cfRule type="expression" priority="30" id="{ECC3D327-5DB3-4B60-BCEF-E4F2D7B1FC64}">
            <xm:f>'3. Getting Started'!$B$15="No"</xm:f>
            <x14:dxf>
              <fill>
                <patternFill>
                  <bgColor theme="1"/>
                </patternFill>
              </fill>
            </x14:dxf>
          </x14:cfRule>
          <xm:sqref>I73:J73</xm:sqref>
        </x14:conditionalFormatting>
        <x14:conditionalFormatting xmlns:xm="http://schemas.microsoft.com/office/excel/2006/main">
          <x14:cfRule type="expression" priority="29" id="{C21B0BE1-B08C-4D46-9B78-B9360513E890}">
            <xm:f>'3. Getting Started'!$B$14="No"</xm:f>
            <x14:dxf>
              <fill>
                <patternFill>
                  <bgColor theme="1"/>
                </patternFill>
              </fill>
            </x14:dxf>
          </x14:cfRule>
          <xm:sqref>I74:J74</xm:sqref>
        </x14:conditionalFormatting>
        <x14:conditionalFormatting xmlns:xm="http://schemas.microsoft.com/office/excel/2006/main">
          <x14:cfRule type="expression" priority="28" id="{5FC6DC6D-2580-4239-959D-93AC18E807C4}">
            <xm:f>'3. Getting Started'!$B$13="No"</xm:f>
            <x14:dxf>
              <fill>
                <patternFill>
                  <bgColor theme="1"/>
                </patternFill>
              </fill>
            </x14:dxf>
          </x14:cfRule>
          <xm:sqref>I75:J75</xm:sqref>
        </x14:conditionalFormatting>
        <x14:conditionalFormatting xmlns:xm="http://schemas.microsoft.com/office/excel/2006/main">
          <x14:cfRule type="expression" priority="27" id="{1871A635-8B7F-420C-8516-2D4516663C11}">
            <xm:f>'3. Getting Started'!$B$12="No"</xm:f>
            <x14:dxf>
              <fill>
                <patternFill>
                  <bgColor theme="1"/>
                </patternFill>
              </fill>
            </x14:dxf>
          </x14:cfRule>
          <xm:sqref>I76:J76</xm:sqref>
        </x14:conditionalFormatting>
        <x14:conditionalFormatting xmlns:xm="http://schemas.microsoft.com/office/excel/2006/main">
          <x14:cfRule type="expression" priority="26" id="{7863D4D4-80C5-4BA0-8700-6F5BC15E5F8E}">
            <xm:f>'3. Getting Started'!$B$11="No"</xm:f>
            <x14:dxf>
              <fill>
                <patternFill>
                  <bgColor theme="1"/>
                </patternFill>
              </fill>
            </x14:dxf>
          </x14:cfRule>
          <xm:sqref>I77:J77</xm:sqref>
        </x14:conditionalFormatting>
        <x14:conditionalFormatting xmlns:xm="http://schemas.microsoft.com/office/excel/2006/main">
          <x14:cfRule type="expression" priority="25" id="{B47D36BB-D2F2-42F9-BDE9-578565071B51}">
            <xm:f>'3. Getting Started'!$B$10="No"</xm:f>
            <x14:dxf>
              <fill>
                <patternFill>
                  <bgColor theme="1"/>
                </patternFill>
              </fill>
            </x14:dxf>
          </x14:cfRule>
          <xm:sqref>I78:J78</xm:sqref>
        </x14:conditionalFormatting>
        <x14:conditionalFormatting xmlns:xm="http://schemas.microsoft.com/office/excel/2006/main">
          <x14:cfRule type="expression" priority="23" id="{9A6B339F-0ED7-4E16-9802-2DAD501ECBB3}">
            <xm:f>'3. Getting Started'!$B$17="No"</xm:f>
            <x14:dxf>
              <fill>
                <patternFill>
                  <bgColor theme="1"/>
                </patternFill>
              </fill>
            </x14:dxf>
          </x14:cfRule>
          <xm:sqref>M71:N71</xm:sqref>
        </x14:conditionalFormatting>
        <x14:conditionalFormatting xmlns:xm="http://schemas.microsoft.com/office/excel/2006/main">
          <x14:cfRule type="expression" priority="22" id="{03A51492-740A-43CB-B3FC-EA02A36D1A5E}">
            <xm:f>'3. Getting Started'!$B$16="No"</xm:f>
            <x14:dxf>
              <fill>
                <patternFill>
                  <bgColor theme="1"/>
                </patternFill>
              </fill>
            </x14:dxf>
          </x14:cfRule>
          <xm:sqref>M72:N72</xm:sqref>
        </x14:conditionalFormatting>
        <x14:conditionalFormatting xmlns:xm="http://schemas.microsoft.com/office/excel/2006/main">
          <x14:cfRule type="expression" priority="21" id="{A1B3FAE3-CB23-400B-8E2F-1910E6F381C7}">
            <xm:f>'3. Getting Started'!$B$15="No"</xm:f>
            <x14:dxf>
              <fill>
                <patternFill>
                  <bgColor theme="1"/>
                </patternFill>
              </fill>
            </x14:dxf>
          </x14:cfRule>
          <xm:sqref>M73:N73</xm:sqref>
        </x14:conditionalFormatting>
        <x14:conditionalFormatting xmlns:xm="http://schemas.microsoft.com/office/excel/2006/main">
          <x14:cfRule type="expression" priority="20" id="{A42B9750-4942-44D3-BA65-6B173645A8E1}">
            <xm:f>'3. Getting Started'!$B$14="No"</xm:f>
            <x14:dxf>
              <fill>
                <patternFill>
                  <bgColor theme="1"/>
                </patternFill>
              </fill>
            </x14:dxf>
          </x14:cfRule>
          <xm:sqref>M74:N74</xm:sqref>
        </x14:conditionalFormatting>
        <x14:conditionalFormatting xmlns:xm="http://schemas.microsoft.com/office/excel/2006/main">
          <x14:cfRule type="expression" priority="19" id="{6F26AD2B-E438-4190-AF7A-8D05D224348C}">
            <xm:f>'3. Getting Started'!$B$13="No"</xm:f>
            <x14:dxf>
              <fill>
                <patternFill>
                  <bgColor theme="1"/>
                </patternFill>
              </fill>
            </x14:dxf>
          </x14:cfRule>
          <xm:sqref>M75:N75</xm:sqref>
        </x14:conditionalFormatting>
        <x14:conditionalFormatting xmlns:xm="http://schemas.microsoft.com/office/excel/2006/main">
          <x14:cfRule type="expression" priority="18" id="{D39F0976-98DB-47B9-B21E-647763A3B45F}">
            <xm:f>'3. Getting Started'!$B$12="No"</xm:f>
            <x14:dxf>
              <fill>
                <patternFill>
                  <bgColor theme="1"/>
                </patternFill>
              </fill>
            </x14:dxf>
          </x14:cfRule>
          <xm:sqref>M76:N76</xm:sqref>
        </x14:conditionalFormatting>
        <x14:conditionalFormatting xmlns:xm="http://schemas.microsoft.com/office/excel/2006/main">
          <x14:cfRule type="expression" priority="17" id="{66D839E7-E85F-4681-BFA8-FFC21BD099F8}">
            <xm:f>'3. Getting Started'!$B$11="No"</xm:f>
            <x14:dxf>
              <fill>
                <patternFill>
                  <bgColor theme="1"/>
                </patternFill>
              </fill>
            </x14:dxf>
          </x14:cfRule>
          <xm:sqref>M77:N77</xm:sqref>
        </x14:conditionalFormatting>
        <x14:conditionalFormatting xmlns:xm="http://schemas.microsoft.com/office/excel/2006/main">
          <x14:cfRule type="expression" priority="16" id="{ED459E9D-F0BD-4417-827E-B2DFFC500F5C}">
            <xm:f>'3. Getting Started'!$B$10="No"</xm:f>
            <x14:dxf>
              <fill>
                <patternFill>
                  <bgColor theme="1"/>
                </patternFill>
              </fill>
            </x14:dxf>
          </x14:cfRule>
          <xm:sqref>M78:N78</xm:sqref>
        </x14:conditionalFormatting>
        <x14:conditionalFormatting xmlns:xm="http://schemas.microsoft.com/office/excel/2006/main">
          <x14:cfRule type="expression" priority="9" id="{35C872F9-93ED-4F87-BB16-7A504C286A8A}">
            <xm:f>'3. Getting Started'!$B$9="No"</xm:f>
            <x14:dxf>
              <fill>
                <patternFill>
                  <bgColor theme="1"/>
                </patternFill>
              </fill>
            </x14:dxf>
          </x14:cfRule>
          <xm:sqref>A79:B79</xm:sqref>
        </x14:conditionalFormatting>
        <x14:conditionalFormatting xmlns:xm="http://schemas.microsoft.com/office/excel/2006/main">
          <x14:cfRule type="expression" priority="8" id="{ED1C1B4E-5769-441C-815F-417D4A94F247}">
            <xm:f>'3. Getting Started'!$B$6="No"</xm:f>
            <x14:dxf>
              <font>
                <color theme="1"/>
              </font>
              <fill>
                <patternFill>
                  <bgColor theme="1"/>
                </patternFill>
              </fill>
            </x14:dxf>
          </x14:cfRule>
          <xm:sqref>A3:C95</xm:sqref>
        </x14:conditionalFormatting>
        <x14:conditionalFormatting xmlns:xm="http://schemas.microsoft.com/office/excel/2006/main">
          <x14:cfRule type="expression" priority="7" id="{B7FACE8B-D3BD-4591-9882-4CF5E9ADB578}">
            <xm:f>'3. Getting Started'!$B$9="No"</xm:f>
            <x14:dxf>
              <fill>
                <patternFill>
                  <bgColor theme="1"/>
                </patternFill>
              </fill>
            </x14:dxf>
          </x14:cfRule>
          <xm:sqref>E79:F79</xm:sqref>
        </x14:conditionalFormatting>
        <x14:conditionalFormatting xmlns:xm="http://schemas.microsoft.com/office/excel/2006/main">
          <x14:cfRule type="expression" priority="6" id="{D030E16B-65D0-4EFD-B5AC-D9CD3EF35F97}">
            <xm:f>'3. Getting Started'!$B$9="No"</xm:f>
            <x14:dxf>
              <fill>
                <patternFill>
                  <bgColor theme="1"/>
                </patternFill>
              </fill>
            </x14:dxf>
          </x14:cfRule>
          <xm:sqref>I79:J79</xm:sqref>
        </x14:conditionalFormatting>
        <x14:conditionalFormatting xmlns:xm="http://schemas.microsoft.com/office/excel/2006/main">
          <x14:cfRule type="expression" priority="5" id="{FD301D40-873F-49DE-9ED3-863AE3837368}">
            <xm:f>'3. Getting Started'!$B$6="No"</xm:f>
            <x14:dxf>
              <font>
                <color theme="1"/>
              </font>
              <fill>
                <patternFill>
                  <bgColor theme="1"/>
                </patternFill>
              </fill>
            </x14:dxf>
          </x14:cfRule>
          <xm:sqref>I3:K5 I7:K99 J6:K6</xm:sqref>
        </x14:conditionalFormatting>
        <x14:conditionalFormatting xmlns:xm="http://schemas.microsoft.com/office/excel/2006/main">
          <x14:cfRule type="expression" priority="4" id="{9301293D-8ABB-4592-8B74-2B50AD56BD4B}">
            <xm:f>'3. Getting Started'!$B$9="No"</xm:f>
            <x14:dxf>
              <fill>
                <patternFill>
                  <bgColor theme="1"/>
                </patternFill>
              </fill>
            </x14:dxf>
          </x14:cfRule>
          <xm:sqref>M79:N79</xm:sqref>
        </x14:conditionalFormatting>
        <x14:conditionalFormatting xmlns:xm="http://schemas.microsoft.com/office/excel/2006/main">
          <x14:cfRule type="expression" priority="3" id="{22FF68C5-4497-4E4C-8182-36DBEB3209BB}">
            <xm:f>'3. Getting Started'!$B$6="No"</xm:f>
            <x14:dxf>
              <font>
                <color theme="1"/>
              </font>
              <fill>
                <patternFill>
                  <bgColor theme="1"/>
                </patternFill>
              </fill>
            </x14:dxf>
          </x14:cfRule>
          <xm:sqref>E6</xm:sqref>
        </x14:conditionalFormatting>
        <x14:conditionalFormatting xmlns:xm="http://schemas.microsoft.com/office/excel/2006/main">
          <x14:cfRule type="expression" priority="2" id="{FE34AA3A-35F1-4E23-A9CD-F0990A4F0A16}">
            <xm:f>'3. Getting Started'!$B$6="No"</xm:f>
            <x14:dxf>
              <font>
                <color theme="1"/>
              </font>
              <fill>
                <patternFill>
                  <bgColor theme="1"/>
                </patternFill>
              </fill>
            </x14:dxf>
          </x14:cfRule>
          <xm:sqref>I6</xm:sqref>
        </x14:conditionalFormatting>
        <x14:conditionalFormatting xmlns:xm="http://schemas.microsoft.com/office/excel/2006/main">
          <x14:cfRule type="expression" priority="1" id="{F0E1E34D-455F-4325-975B-C68E454D92B2}">
            <xm:f>'3. Getting Started'!$B$6="No"</xm:f>
            <x14:dxf>
              <font>
                <color theme="1"/>
              </font>
              <fill>
                <patternFill>
                  <bgColor theme="1"/>
                </patternFill>
              </fill>
            </x14:dxf>
          </x14:cfRule>
          <xm:sqref>M6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Lists!$D$2:$D$3</xm:f>
          </x14:formula1>
          <xm:sqref>B1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9"/>
    <pageSetUpPr autoPageBreaks="0"/>
  </sheetPr>
  <dimension ref="A1:AC73"/>
  <sheetViews>
    <sheetView showGridLines="0" zoomScale="90" zoomScaleNormal="90" zoomScalePageLayoutView="90" workbookViewId="0">
      <pane ySplit="2" topLeftCell="A3" activePane="bottomLeft" state="frozen"/>
      <selection pane="bottomLeft" activeCell="A3" sqref="A3"/>
    </sheetView>
  </sheetViews>
  <sheetFormatPr defaultColWidth="0" defaultRowHeight="15.75" zeroHeight="1" x14ac:dyDescent="0.25"/>
  <cols>
    <col min="1" max="1" width="35.25" style="45" customWidth="1"/>
    <col min="2" max="2" width="28.75" style="45" bestFit="1" customWidth="1"/>
    <col min="3" max="5" width="24.75" style="45" customWidth="1"/>
    <col min="6" max="6" width="29.75" style="45" bestFit="1" customWidth="1"/>
    <col min="7" max="7" width="24.75" style="45" customWidth="1"/>
    <col min="8" max="8" width="35.25" style="45" customWidth="1"/>
    <col min="9" max="9" width="28.75" style="45" bestFit="1" customWidth="1"/>
    <col min="10" max="12" width="24.75" style="45" customWidth="1"/>
    <col min="13" max="13" width="29.75" style="45" bestFit="1" customWidth="1"/>
    <col min="14" max="18" width="10.75" style="45" hidden="1" customWidth="1"/>
    <col min="19" max="19" width="12" style="45" hidden="1" customWidth="1"/>
    <col min="20" max="29" width="0" style="45" hidden="1" customWidth="1"/>
    <col min="30" max="16384" width="10.75" style="45" hidden="1"/>
  </cols>
  <sheetData>
    <row r="1" spans="1:20" ht="25.9" customHeight="1" thickBot="1" x14ac:dyDescent="0.3">
      <c r="A1" s="19" t="s">
        <v>102</v>
      </c>
      <c r="B1" s="47"/>
      <c r="D1" s="459" t="s">
        <v>165</v>
      </c>
      <c r="E1" s="460" t="str">
        <f>IF('3. Getting Started'!$B2="","",'3. Getting Started'!$B2)</f>
        <v/>
      </c>
      <c r="G1" s="42"/>
      <c r="I1" s="47"/>
      <c r="J1" s="47"/>
      <c r="K1" s="459" t="s">
        <v>165</v>
      </c>
      <c r="L1" s="460" t="str">
        <f>IF('3. Getting Started'!$B2="","",'3. Getting Started'!$B2)</f>
        <v/>
      </c>
      <c r="M1" s="47"/>
      <c r="N1" s="44"/>
      <c r="O1" s="44"/>
      <c r="P1" s="44"/>
      <c r="Q1" s="44"/>
      <c r="R1" s="44"/>
      <c r="S1" s="44"/>
      <c r="T1" s="44"/>
    </row>
    <row r="2" spans="1:20" ht="25.9" customHeight="1" thickBot="1" x14ac:dyDescent="0.3">
      <c r="A2" s="338" t="s">
        <v>178</v>
      </c>
      <c r="B2" s="204"/>
      <c r="C2" s="204"/>
      <c r="D2" s="204"/>
      <c r="E2" s="204"/>
      <c r="F2" s="205"/>
      <c r="G2" s="81"/>
      <c r="H2" s="338" t="s">
        <v>179</v>
      </c>
      <c r="I2" s="204"/>
      <c r="J2" s="204"/>
      <c r="K2" s="204"/>
      <c r="L2" s="204"/>
      <c r="M2" s="209"/>
      <c r="N2" s="339"/>
      <c r="O2" s="44"/>
      <c r="P2" s="44"/>
      <c r="Q2" s="44"/>
      <c r="R2" s="44"/>
      <c r="S2" s="44"/>
      <c r="T2" s="44"/>
    </row>
    <row r="3" spans="1:20" x14ac:dyDescent="0.25">
      <c r="A3" s="46" t="s">
        <v>153</v>
      </c>
      <c r="B3" s="47"/>
      <c r="C3" s="48"/>
      <c r="D3" s="48"/>
      <c r="E3" s="48"/>
      <c r="F3" s="49"/>
      <c r="G3" s="148"/>
      <c r="H3" s="46" t="s">
        <v>153</v>
      </c>
      <c r="I3" s="47"/>
      <c r="J3" s="48"/>
      <c r="K3" s="48"/>
      <c r="L3" s="48"/>
      <c r="M3" s="49"/>
      <c r="N3" s="50"/>
      <c r="O3" s="50"/>
      <c r="P3" s="50"/>
      <c r="Q3" s="50"/>
      <c r="R3" s="50"/>
    </row>
    <row r="4" spans="1:20" x14ac:dyDescent="0.25">
      <c r="A4" s="51" t="s">
        <v>163</v>
      </c>
      <c r="B4" s="52"/>
      <c r="C4" s="50"/>
      <c r="D4" s="50"/>
      <c r="E4" s="50"/>
      <c r="F4" s="53"/>
      <c r="G4" s="148"/>
      <c r="H4" s="51" t="s">
        <v>163</v>
      </c>
      <c r="I4" s="52"/>
      <c r="J4" s="50"/>
      <c r="K4" s="50"/>
      <c r="L4" s="50"/>
      <c r="M4" s="53"/>
      <c r="N4" s="50"/>
      <c r="O4" s="50"/>
      <c r="P4" s="50"/>
      <c r="Q4" s="50"/>
      <c r="R4" s="50"/>
    </row>
    <row r="5" spans="1:20" ht="30.4" customHeight="1" thickBot="1" x14ac:dyDescent="0.3">
      <c r="A5" s="155" t="s">
        <v>20</v>
      </c>
      <c r="B5" s="54"/>
      <c r="C5" s="54"/>
      <c r="D5" s="54"/>
      <c r="E5" s="54"/>
      <c r="F5" s="145"/>
      <c r="G5" s="149"/>
      <c r="H5" s="155" t="s">
        <v>20</v>
      </c>
      <c r="I5" s="54"/>
      <c r="J5" s="54"/>
      <c r="K5" s="54"/>
      <c r="L5" s="54"/>
      <c r="M5" s="145"/>
      <c r="N5" s="55"/>
      <c r="O5" s="55"/>
      <c r="P5" s="55"/>
      <c r="Q5" s="55"/>
    </row>
    <row r="6" spans="1:20" s="61" customFormat="1" x14ac:dyDescent="0.25">
      <c r="A6" s="56" t="s">
        <v>21</v>
      </c>
      <c r="B6" s="57" t="s">
        <v>22</v>
      </c>
      <c r="C6" s="58" t="s">
        <v>23</v>
      </c>
      <c r="D6" s="58" t="s">
        <v>82</v>
      </c>
      <c r="E6" s="59" t="s">
        <v>83</v>
      </c>
      <c r="F6" s="146" t="s">
        <v>115</v>
      </c>
      <c r="G6" s="150"/>
      <c r="H6" s="56" t="s">
        <v>21</v>
      </c>
      <c r="I6" s="57" t="s">
        <v>22</v>
      </c>
      <c r="J6" s="58" t="s">
        <v>23</v>
      </c>
      <c r="K6" s="58" t="s">
        <v>82</v>
      </c>
      <c r="L6" s="59" t="s">
        <v>83</v>
      </c>
      <c r="M6" s="146" t="s">
        <v>116</v>
      </c>
    </row>
    <row r="7" spans="1:20" x14ac:dyDescent="0.25">
      <c r="A7" s="23"/>
      <c r="B7" s="20"/>
      <c r="C7" s="20"/>
      <c r="D7" s="21"/>
      <c r="E7" s="21"/>
      <c r="F7" s="63">
        <f>D7+E7</f>
        <v>0</v>
      </c>
      <c r="G7" s="151"/>
      <c r="H7" s="23"/>
      <c r="I7" s="20"/>
      <c r="J7" s="20"/>
      <c r="K7" s="21"/>
      <c r="L7" s="21"/>
      <c r="M7" s="63">
        <f>K7+L7</f>
        <v>0</v>
      </c>
    </row>
    <row r="8" spans="1:20" x14ac:dyDescent="0.25">
      <c r="A8" s="23"/>
      <c r="B8" s="20"/>
      <c r="C8" s="20"/>
      <c r="D8" s="21"/>
      <c r="E8" s="21"/>
      <c r="F8" s="63">
        <f>D8+E8</f>
        <v>0</v>
      </c>
      <c r="G8" s="151"/>
      <c r="H8" s="23"/>
      <c r="I8" s="20"/>
      <c r="J8" s="20"/>
      <c r="K8" s="21"/>
      <c r="L8" s="21"/>
      <c r="M8" s="63">
        <f>K8+L8</f>
        <v>0</v>
      </c>
    </row>
    <row r="9" spans="1:20" x14ac:dyDescent="0.25">
      <c r="A9" s="23"/>
      <c r="B9" s="20"/>
      <c r="C9" s="20"/>
      <c r="D9" s="21"/>
      <c r="E9" s="21"/>
      <c r="F9" s="63">
        <f>D9+E9</f>
        <v>0</v>
      </c>
      <c r="G9" s="151"/>
      <c r="H9" s="23"/>
      <c r="I9" s="20"/>
      <c r="J9" s="20"/>
      <c r="K9" s="21"/>
      <c r="L9" s="21"/>
      <c r="M9" s="63">
        <f>K9+L9</f>
        <v>0</v>
      </c>
    </row>
    <row r="10" spans="1:20" x14ac:dyDescent="0.25">
      <c r="A10" s="23"/>
      <c r="B10" s="20"/>
      <c r="C10" s="20"/>
      <c r="D10" s="21"/>
      <c r="E10" s="21"/>
      <c r="F10" s="63">
        <f>D10+E10</f>
        <v>0</v>
      </c>
      <c r="G10" s="151"/>
      <c r="H10" s="23"/>
      <c r="I10" s="20"/>
      <c r="J10" s="20"/>
      <c r="K10" s="21"/>
      <c r="L10" s="21"/>
      <c r="M10" s="63">
        <f>K10+L10</f>
        <v>0</v>
      </c>
    </row>
    <row r="11" spans="1:20" x14ac:dyDescent="0.25">
      <c r="A11" s="23"/>
      <c r="B11" s="20"/>
      <c r="C11" s="20"/>
      <c r="D11" s="21"/>
      <c r="E11" s="21"/>
      <c r="F11" s="63">
        <f>D11+E11</f>
        <v>0</v>
      </c>
      <c r="G11" s="151"/>
      <c r="H11" s="23"/>
      <c r="I11" s="20"/>
      <c r="J11" s="20"/>
      <c r="K11" s="21"/>
      <c r="L11" s="21"/>
      <c r="M11" s="63">
        <f>K11+L11</f>
        <v>0</v>
      </c>
    </row>
    <row r="12" spans="1:20" ht="16.899999999999999" customHeight="1" thickBot="1" x14ac:dyDescent="0.3">
      <c r="A12" s="65"/>
      <c r="B12" s="66"/>
      <c r="C12" s="67" t="s">
        <v>24</v>
      </c>
      <c r="D12" s="68">
        <f t="shared" ref="D12:F12" si="0">SUM(D7:D11)</f>
        <v>0</v>
      </c>
      <c r="E12" s="68">
        <f t="shared" si="0"/>
        <v>0</v>
      </c>
      <c r="F12" s="69">
        <f t="shared" si="0"/>
        <v>0</v>
      </c>
      <c r="G12" s="151"/>
      <c r="H12" s="65"/>
      <c r="I12" s="66"/>
      <c r="J12" s="67" t="s">
        <v>24</v>
      </c>
      <c r="K12" s="68">
        <f t="shared" ref="K12:M12" si="1">SUM(K7:K11)</f>
        <v>0</v>
      </c>
      <c r="L12" s="68">
        <f t="shared" si="1"/>
        <v>0</v>
      </c>
      <c r="M12" s="69">
        <f t="shared" si="1"/>
        <v>0</v>
      </c>
    </row>
    <row r="13" spans="1:20" ht="33.4" customHeight="1" thickBot="1" x14ac:dyDescent="0.3">
      <c r="A13" s="156" t="s">
        <v>25</v>
      </c>
      <c r="B13" s="42"/>
      <c r="C13" s="42"/>
      <c r="D13" s="42"/>
      <c r="E13" s="42"/>
      <c r="F13" s="147"/>
      <c r="G13" s="149"/>
      <c r="H13" s="156" t="s">
        <v>25</v>
      </c>
      <c r="I13" s="42"/>
      <c r="J13" s="42"/>
      <c r="K13" s="42"/>
      <c r="L13" s="42"/>
      <c r="M13" s="147"/>
      <c r="N13" s="55"/>
      <c r="O13" s="55"/>
      <c r="P13" s="55"/>
      <c r="Q13" s="70"/>
    </row>
    <row r="14" spans="1:20" x14ac:dyDescent="0.25">
      <c r="A14" s="71" t="s">
        <v>21</v>
      </c>
      <c r="B14" s="72" t="s">
        <v>22</v>
      </c>
      <c r="C14" s="73" t="s">
        <v>62</v>
      </c>
      <c r="D14" s="58" t="s">
        <v>82</v>
      </c>
      <c r="E14" s="59" t="s">
        <v>83</v>
      </c>
      <c r="F14" s="146" t="s">
        <v>115</v>
      </c>
      <c r="G14" s="152"/>
      <c r="H14" s="71" t="s">
        <v>21</v>
      </c>
      <c r="I14" s="72" t="s">
        <v>22</v>
      </c>
      <c r="J14" s="73" t="s">
        <v>62</v>
      </c>
      <c r="K14" s="58" t="s">
        <v>82</v>
      </c>
      <c r="L14" s="59" t="s">
        <v>83</v>
      </c>
      <c r="M14" s="146" t="s">
        <v>116</v>
      </c>
    </row>
    <row r="15" spans="1:20" x14ac:dyDescent="0.25">
      <c r="A15" s="24"/>
      <c r="B15" s="39"/>
      <c r="C15" s="451"/>
      <c r="D15" s="21"/>
      <c r="E15" s="21"/>
      <c r="F15" s="63">
        <f>D15+E15</f>
        <v>0</v>
      </c>
      <c r="G15" s="151"/>
      <c r="H15" s="24"/>
      <c r="I15" s="39"/>
      <c r="J15" s="451"/>
      <c r="K15" s="21"/>
      <c r="L15" s="21"/>
      <c r="M15" s="63">
        <f>K15+L15</f>
        <v>0</v>
      </c>
    </row>
    <row r="16" spans="1:20" x14ac:dyDescent="0.25">
      <c r="A16" s="24"/>
      <c r="B16" s="39"/>
      <c r="C16" s="451"/>
      <c r="D16" s="21"/>
      <c r="E16" s="21"/>
      <c r="F16" s="63">
        <f>D16+E16</f>
        <v>0</v>
      </c>
      <c r="G16" s="151"/>
      <c r="H16" s="24"/>
      <c r="I16" s="39"/>
      <c r="J16" s="451"/>
      <c r="K16" s="21"/>
      <c r="L16" s="21"/>
      <c r="M16" s="63">
        <f>K16+L16</f>
        <v>0</v>
      </c>
    </row>
    <row r="17" spans="1:18" x14ac:dyDescent="0.25">
      <c r="A17" s="24"/>
      <c r="B17" s="39"/>
      <c r="C17" s="451"/>
      <c r="D17" s="21"/>
      <c r="E17" s="21"/>
      <c r="F17" s="63">
        <f>D17+E17</f>
        <v>0</v>
      </c>
      <c r="G17" s="151"/>
      <c r="H17" s="24"/>
      <c r="I17" s="39"/>
      <c r="J17" s="451"/>
      <c r="K17" s="21"/>
      <c r="L17" s="21"/>
      <c r="M17" s="63">
        <f>K17+L17</f>
        <v>0</v>
      </c>
    </row>
    <row r="18" spans="1:18" x14ac:dyDescent="0.25">
      <c r="A18" s="24"/>
      <c r="B18" s="39"/>
      <c r="C18" s="451"/>
      <c r="D18" s="21"/>
      <c r="E18" s="21"/>
      <c r="F18" s="63">
        <f>D18+E18</f>
        <v>0</v>
      </c>
      <c r="G18" s="151"/>
      <c r="H18" s="24"/>
      <c r="I18" s="39"/>
      <c r="J18" s="451"/>
      <c r="K18" s="21"/>
      <c r="L18" s="21"/>
      <c r="M18" s="63">
        <f>K18+L18</f>
        <v>0</v>
      </c>
    </row>
    <row r="19" spans="1:18" x14ac:dyDescent="0.25">
      <c r="A19" s="24"/>
      <c r="B19" s="39"/>
      <c r="C19" s="451"/>
      <c r="D19" s="21"/>
      <c r="E19" s="21"/>
      <c r="F19" s="63">
        <f>D19+E19</f>
        <v>0</v>
      </c>
      <c r="G19" s="151"/>
      <c r="H19" s="24"/>
      <c r="I19" s="39"/>
      <c r="J19" s="451"/>
      <c r="K19" s="21"/>
      <c r="L19" s="21"/>
      <c r="M19" s="63">
        <f>K19+L19</f>
        <v>0</v>
      </c>
    </row>
    <row r="20" spans="1:18" x14ac:dyDescent="0.25">
      <c r="A20" s="157"/>
      <c r="B20" s="158"/>
      <c r="C20" s="159" t="s">
        <v>26</v>
      </c>
      <c r="D20" s="62">
        <f t="shared" ref="D20:F20" si="2">SUM(D15:D19)</f>
        <v>0</v>
      </c>
      <c r="E20" s="62">
        <f t="shared" si="2"/>
        <v>0</v>
      </c>
      <c r="F20" s="63">
        <f t="shared" si="2"/>
        <v>0</v>
      </c>
      <c r="G20" s="151"/>
      <c r="H20" s="157"/>
      <c r="I20" s="158"/>
      <c r="J20" s="159" t="s">
        <v>26</v>
      </c>
      <c r="K20" s="62">
        <f t="shared" ref="K20:M20" si="3">SUM(K15:K19)</f>
        <v>0</v>
      </c>
      <c r="L20" s="62">
        <f t="shared" si="3"/>
        <v>0</v>
      </c>
      <c r="M20" s="63">
        <f t="shared" si="3"/>
        <v>0</v>
      </c>
    </row>
    <row r="21" spans="1:18" ht="16.5" thickBot="1" x14ac:dyDescent="0.3">
      <c r="A21" s="190"/>
      <c r="B21" s="191"/>
      <c r="C21" s="191"/>
      <c r="D21" s="192" t="s">
        <v>124</v>
      </c>
      <c r="E21" s="193"/>
      <c r="F21" s="316">
        <f>F12-F20</f>
        <v>0</v>
      </c>
      <c r="G21" s="153"/>
      <c r="H21" s="190"/>
      <c r="I21" s="191"/>
      <c r="J21" s="191"/>
      <c r="K21" s="192" t="s">
        <v>27</v>
      </c>
      <c r="L21" s="193"/>
      <c r="M21" s="316">
        <f>M12-M20</f>
        <v>0</v>
      </c>
      <c r="N21" s="70"/>
      <c r="O21" s="70"/>
      <c r="P21" s="70"/>
      <c r="Q21" s="70"/>
    </row>
    <row r="22" spans="1:18" ht="16.5" thickBot="1" x14ac:dyDescent="0.3">
      <c r="A22" s="500" t="s">
        <v>146</v>
      </c>
      <c r="B22" s="500"/>
      <c r="C22" s="500"/>
      <c r="D22" s="500"/>
      <c r="E22" s="500"/>
      <c r="F22" s="500"/>
      <c r="G22" s="78"/>
      <c r="H22" s="500" t="s">
        <v>146</v>
      </c>
      <c r="I22" s="500"/>
      <c r="J22" s="500"/>
      <c r="K22" s="500"/>
      <c r="L22" s="500"/>
      <c r="M22" s="500"/>
      <c r="N22" s="78"/>
      <c r="O22" s="78"/>
      <c r="P22" s="78"/>
      <c r="Q22" s="78"/>
      <c r="R22" s="78"/>
    </row>
    <row r="23" spans="1:18" x14ac:dyDescent="0.25">
      <c r="A23" s="79" t="s">
        <v>154</v>
      </c>
      <c r="B23" s="43"/>
      <c r="C23" s="43"/>
      <c r="D23" s="43"/>
      <c r="E23" s="80"/>
      <c r="F23" s="1" t="s">
        <v>92</v>
      </c>
      <c r="G23" s="78"/>
      <c r="H23" s="79" t="s">
        <v>154</v>
      </c>
      <c r="I23" s="43"/>
      <c r="J23" s="43"/>
      <c r="K23" s="43"/>
      <c r="L23" s="80"/>
      <c r="M23" s="1" t="s">
        <v>92</v>
      </c>
      <c r="N23" s="78"/>
      <c r="O23" s="78"/>
      <c r="P23" s="78"/>
      <c r="Q23" s="78"/>
      <c r="R23" s="78"/>
    </row>
    <row r="24" spans="1:18" x14ac:dyDescent="0.25">
      <c r="A24" s="183" t="s">
        <v>62</v>
      </c>
      <c r="B24" s="184" t="s">
        <v>33</v>
      </c>
      <c r="C24" s="184" t="s">
        <v>0</v>
      </c>
      <c r="D24" s="184" t="s">
        <v>1</v>
      </c>
      <c r="E24" s="185" t="s">
        <v>86</v>
      </c>
      <c r="F24" s="197" t="s">
        <v>93</v>
      </c>
      <c r="G24" s="78"/>
      <c r="H24" s="183" t="s">
        <v>62</v>
      </c>
      <c r="I24" s="184" t="s">
        <v>33</v>
      </c>
      <c r="J24" s="184" t="s">
        <v>0</v>
      </c>
      <c r="K24" s="184" t="s">
        <v>1</v>
      </c>
      <c r="L24" s="185" t="s">
        <v>86</v>
      </c>
      <c r="M24" s="197" t="s">
        <v>93</v>
      </c>
      <c r="N24" s="78"/>
      <c r="O24" s="78"/>
      <c r="P24" s="78"/>
      <c r="Q24" s="78"/>
      <c r="R24" s="78"/>
    </row>
    <row r="25" spans="1:18" x14ac:dyDescent="0.25">
      <c r="A25" s="329" t="str">
        <f>IF(B31="","Projected Reduction",IF(B31&lt;0,"Projected Reduction",IF(B31&gt;=0,"Not eligible for this exception","Projected Reduction")))</f>
        <v>Projected Reduction</v>
      </c>
      <c r="B25" s="323">
        <v>0</v>
      </c>
      <c r="C25" s="323">
        <v>0</v>
      </c>
      <c r="D25" s="323">
        <v>0</v>
      </c>
      <c r="E25" s="324">
        <v>0</v>
      </c>
      <c r="F25" s="197" t="s">
        <v>94</v>
      </c>
      <c r="G25" s="78"/>
      <c r="H25" s="329" t="str">
        <f>IF(I31="","Allowed Reduction",IF(I31&lt;0,"Allowed Reduction",IF(I31&gt;=0,"Not eligible for this exception","Allowed Reduction")))</f>
        <v>Allowed Reduction</v>
      </c>
      <c r="I25" s="323">
        <v>0</v>
      </c>
      <c r="J25" s="323">
        <v>0</v>
      </c>
      <c r="K25" s="323">
        <v>0</v>
      </c>
      <c r="L25" s="324">
        <v>0</v>
      </c>
      <c r="M25" s="197" t="s">
        <v>94</v>
      </c>
      <c r="N25" s="78"/>
      <c r="O25" s="78"/>
      <c r="P25" s="78"/>
      <c r="Q25" s="78"/>
      <c r="R25" s="78"/>
    </row>
    <row r="26" spans="1:18" ht="16.5" thickBot="1" x14ac:dyDescent="0.3">
      <c r="A26" s="501" t="s">
        <v>146</v>
      </c>
      <c r="B26" s="501"/>
      <c r="C26" s="501"/>
      <c r="D26" s="501"/>
      <c r="E26" s="501"/>
      <c r="F26" s="197" t="s">
        <v>95</v>
      </c>
      <c r="G26" s="78"/>
      <c r="H26" s="501" t="s">
        <v>146</v>
      </c>
      <c r="I26" s="501"/>
      <c r="J26" s="501"/>
      <c r="K26" s="501"/>
      <c r="L26" s="501"/>
      <c r="M26" s="197" t="s">
        <v>95</v>
      </c>
      <c r="N26" s="78"/>
      <c r="O26" s="78"/>
      <c r="P26" s="78"/>
      <c r="Q26" s="78"/>
      <c r="R26" s="78"/>
    </row>
    <row r="27" spans="1:18" ht="24" customHeight="1" x14ac:dyDescent="0.25">
      <c r="A27" s="79" t="s">
        <v>155</v>
      </c>
      <c r="B27" s="43"/>
      <c r="C27" s="43"/>
      <c r="D27" s="154"/>
      <c r="E27" s="81"/>
      <c r="F27" s="81"/>
      <c r="H27" s="79" t="s">
        <v>155</v>
      </c>
      <c r="I27" s="43"/>
      <c r="J27" s="43"/>
      <c r="K27" s="154"/>
      <c r="L27" s="81"/>
      <c r="M27" s="81"/>
      <c r="N27" s="83"/>
      <c r="O27" s="83"/>
      <c r="P27" s="83"/>
    </row>
    <row r="28" spans="1:18" x14ac:dyDescent="0.25">
      <c r="A28" s="84" t="s">
        <v>62</v>
      </c>
      <c r="B28" s="85" t="s">
        <v>63</v>
      </c>
      <c r="C28" s="86"/>
      <c r="D28" s="194"/>
      <c r="E28" s="86"/>
      <c r="F28" s="86"/>
      <c r="H28" s="84" t="s">
        <v>62</v>
      </c>
      <c r="I28" s="85" t="s">
        <v>63</v>
      </c>
      <c r="J28" s="86"/>
      <c r="K28" s="194"/>
      <c r="L28" s="86"/>
      <c r="M28" s="86"/>
      <c r="N28" s="87"/>
      <c r="O28" s="83"/>
      <c r="P28" s="83"/>
    </row>
    <row r="29" spans="1:18" x14ac:dyDescent="0.25">
      <c r="A29" s="88" t="s">
        <v>176</v>
      </c>
      <c r="B29" s="394" t="str">
        <f>IF('17. 24-25 Amounts'!B1="","",'17. 24-25 Amounts'!B1)</f>
        <v/>
      </c>
      <c r="C29" s="86"/>
      <c r="D29" s="194"/>
      <c r="E29" s="86"/>
      <c r="F29" s="86"/>
      <c r="H29" s="88" t="s">
        <v>177</v>
      </c>
      <c r="I29" s="394" t="str">
        <f>IF('17. 24-25 Amounts'!I1="","",'17. 24-25 Amounts'!I1)</f>
        <v/>
      </c>
      <c r="J29" s="86"/>
      <c r="K29" s="194"/>
      <c r="L29" s="86"/>
      <c r="M29" s="86"/>
      <c r="N29" s="87"/>
      <c r="O29" s="87"/>
      <c r="P29" s="83"/>
    </row>
    <row r="30" spans="1:18" x14ac:dyDescent="0.25">
      <c r="A30" s="89" t="s">
        <v>190</v>
      </c>
      <c r="B30" s="394" t="str">
        <f>IF('14. 23-24 Amounts'!B1="","",'14. 23-24 Amounts'!B1)</f>
        <v/>
      </c>
      <c r="C30" s="87"/>
      <c r="D30" s="195"/>
      <c r="E30" s="87"/>
      <c r="F30" s="86"/>
      <c r="G30" s="86"/>
      <c r="H30" s="89" t="s">
        <v>190</v>
      </c>
      <c r="I30" s="394" t="str">
        <f>IF('4. Multi-Year MOE Summary'!$C$11="","",'4. Multi-Year MOE Summary'!$C$11)</f>
        <v/>
      </c>
      <c r="J30" s="87"/>
      <c r="K30" s="195"/>
      <c r="L30" s="87"/>
      <c r="M30" s="86"/>
      <c r="N30" s="87"/>
      <c r="O30" s="87"/>
      <c r="P30" s="83"/>
    </row>
    <row r="31" spans="1:18" x14ac:dyDescent="0.25">
      <c r="A31" s="89" t="s">
        <v>65</v>
      </c>
      <c r="B31" s="90" t="str">
        <f>IF(B29="","",B29-B30)</f>
        <v/>
      </c>
      <c r="C31" s="86" t="str">
        <f>IF(B31="","",IF(B31&gt;=0,"Not eligible for this exception",""))</f>
        <v/>
      </c>
      <c r="D31" s="194"/>
      <c r="E31" s="86"/>
      <c r="F31" s="86"/>
      <c r="G31" s="91"/>
      <c r="H31" s="89" t="s">
        <v>65</v>
      </c>
      <c r="I31" s="90" t="str">
        <f>IF(I29="","",I29-I30)</f>
        <v/>
      </c>
      <c r="J31" s="86" t="str">
        <f>IF(I31="","",IF(I31&gt;=0,"Not eligible for this exception",""))</f>
        <v/>
      </c>
      <c r="K31" s="194"/>
      <c r="L31" s="86"/>
      <c r="M31" s="86"/>
      <c r="N31" s="93"/>
      <c r="O31" s="93"/>
      <c r="P31" s="83"/>
    </row>
    <row r="32" spans="1:18" x14ac:dyDescent="0.25">
      <c r="A32" s="94" t="s">
        <v>66</v>
      </c>
      <c r="B32" s="95" t="str">
        <f>IF(B31&lt;=0,ABS(B31/B30),"")</f>
        <v/>
      </c>
      <c r="C32" s="96"/>
      <c r="D32" s="196"/>
      <c r="E32" s="96"/>
      <c r="F32" s="78"/>
      <c r="G32" s="78"/>
      <c r="H32" s="94" t="s">
        <v>66</v>
      </c>
      <c r="I32" s="95" t="str">
        <f>IF(I31&lt;=0,ABS(I31/I30),"")</f>
        <v/>
      </c>
      <c r="J32" s="96"/>
      <c r="K32" s="196"/>
      <c r="L32" s="96"/>
      <c r="M32" s="78"/>
      <c r="N32" s="97"/>
      <c r="O32" s="97"/>
      <c r="P32" s="83"/>
    </row>
    <row r="33" spans="1:29" ht="31.15" customHeight="1" x14ac:dyDescent="0.25">
      <c r="A33" s="183" t="s">
        <v>62</v>
      </c>
      <c r="B33" s="184" t="s">
        <v>33</v>
      </c>
      <c r="C33" s="184" t="s">
        <v>0</v>
      </c>
      <c r="D33" s="78"/>
      <c r="E33" s="52"/>
      <c r="F33" s="52"/>
      <c r="G33" s="78"/>
      <c r="H33" s="183" t="s">
        <v>62</v>
      </c>
      <c r="I33" s="184" t="s">
        <v>33</v>
      </c>
      <c r="J33" s="184" t="s">
        <v>0</v>
      </c>
      <c r="K33" s="78"/>
      <c r="L33" s="52"/>
      <c r="M33" s="52"/>
      <c r="N33" s="83"/>
    </row>
    <row r="34" spans="1:29" x14ac:dyDescent="0.25">
      <c r="A34" s="186" t="s">
        <v>191</v>
      </c>
      <c r="B34" s="100" t="str">
        <f>IF(B31&gt;=0,"",IF('3. Getting Started'!$B$7="No","",'14. 23-24 Amounts'!D30))</f>
        <v/>
      </c>
      <c r="C34" s="100" t="str">
        <f>IF(B31&gt;=0,"",IF('3. Getting Started'!$B$7="No","",'14. 23-24 Amounts'!F30))</f>
        <v/>
      </c>
      <c r="D34" s="101"/>
      <c r="E34" s="55"/>
      <c r="F34" s="55"/>
      <c r="G34" s="52"/>
      <c r="H34" s="186" t="s">
        <v>192</v>
      </c>
      <c r="I34" s="100" t="str">
        <f>IF(I31&gt;=0,"",IF('3. Getting Started'!$B$7="No","",'4. Multi-Year MOE Summary'!$D$11))</f>
        <v/>
      </c>
      <c r="J34" s="100" t="str">
        <f>IF(I31&gt;=0,"",IF('3. Getting Started'!$B$7="No","",'4. Multi-Year MOE Summary'!$F$11))</f>
        <v/>
      </c>
      <c r="K34" s="101"/>
      <c r="L34" s="55"/>
      <c r="M34" s="55"/>
      <c r="N34" s="83"/>
    </row>
    <row r="35" spans="1:29" x14ac:dyDescent="0.25">
      <c r="A35" s="329" t="s">
        <v>125</v>
      </c>
      <c r="B35" s="322">
        <f>IF(B31&gt;=0,0,IF('3. Getting Started'!$B$7="No",0,B32*B34))</f>
        <v>0</v>
      </c>
      <c r="C35" s="322">
        <f>IF(B31&gt;=0,0,IF('3. Getting Started'!$B$7="No",0,B32*C34))</f>
        <v>0</v>
      </c>
      <c r="D35" s="102"/>
      <c r="E35" s="82"/>
      <c r="F35" s="82"/>
      <c r="G35" s="81"/>
      <c r="H35" s="329" t="s">
        <v>67</v>
      </c>
      <c r="I35" s="322">
        <f>IF(I31&gt;=0,0,IF('3. Getting Started'!$B$7="No",0,I32*I34))</f>
        <v>0</v>
      </c>
      <c r="J35" s="322">
        <f>IF(I31&gt;=0,0,IF('3. Getting Started'!$B$7="No",0,I32*J34))</f>
        <v>0</v>
      </c>
      <c r="K35" s="102"/>
      <c r="L35" s="82"/>
      <c r="M35" s="82"/>
      <c r="N35" s="83"/>
    </row>
    <row r="36" spans="1:29" ht="16.5" thickBot="1" x14ac:dyDescent="0.3">
      <c r="A36" s="499" t="s">
        <v>146</v>
      </c>
      <c r="B36" s="499"/>
      <c r="C36" s="499"/>
      <c r="D36" s="86"/>
      <c r="E36" s="86"/>
      <c r="F36" s="86"/>
      <c r="G36" s="103"/>
      <c r="H36" s="499" t="s">
        <v>146</v>
      </c>
      <c r="I36" s="499"/>
      <c r="J36" s="499"/>
      <c r="K36" s="86"/>
      <c r="L36" s="86"/>
      <c r="M36" s="86"/>
    </row>
    <row r="37" spans="1:29" x14ac:dyDescent="0.25">
      <c r="A37" s="79" t="s">
        <v>156</v>
      </c>
      <c r="B37" s="105"/>
      <c r="C37" s="106"/>
      <c r="D37" s="107"/>
      <c r="E37" s="91"/>
      <c r="F37" s="91"/>
      <c r="G37" s="103"/>
      <c r="H37" s="79" t="s">
        <v>156</v>
      </c>
      <c r="I37" s="105"/>
      <c r="J37" s="106"/>
      <c r="K37" s="107"/>
      <c r="L37" s="91"/>
      <c r="M37" s="91"/>
      <c r="N37" s="504"/>
      <c r="O37" s="504"/>
      <c r="P37" s="504"/>
      <c r="Q37" s="504"/>
      <c r="R37" s="504"/>
      <c r="S37" s="307"/>
      <c r="T37" s="504"/>
      <c r="U37" s="504"/>
      <c r="V37" s="504"/>
      <c r="W37" s="504"/>
      <c r="X37" s="504"/>
      <c r="Y37" s="504"/>
      <c r="Z37" s="109"/>
      <c r="AA37" s="109"/>
    </row>
    <row r="38" spans="1:29" x14ac:dyDescent="0.25">
      <c r="A38" s="110" t="s">
        <v>158</v>
      </c>
      <c r="B38" s="52"/>
      <c r="C38" s="114"/>
      <c r="D38" s="76"/>
      <c r="E38" s="78"/>
      <c r="F38" s="78"/>
      <c r="G38" s="103"/>
      <c r="H38" s="110" t="s">
        <v>158</v>
      </c>
      <c r="I38" s="52"/>
      <c r="J38" s="114"/>
      <c r="K38" s="76"/>
      <c r="L38" s="78"/>
      <c r="M38" s="78"/>
      <c r="N38" s="504"/>
      <c r="O38" s="504"/>
      <c r="P38" s="504"/>
      <c r="Q38" s="504"/>
      <c r="R38" s="504"/>
      <c r="S38" s="504"/>
      <c r="T38" s="504"/>
      <c r="U38" s="504"/>
      <c r="V38" s="504"/>
      <c r="W38" s="504"/>
      <c r="X38" s="504"/>
      <c r="Y38" s="504"/>
      <c r="Z38" s="109"/>
      <c r="AA38" s="109"/>
    </row>
    <row r="39" spans="1:29" ht="33" customHeight="1" x14ac:dyDescent="0.25">
      <c r="A39" s="160" t="s">
        <v>157</v>
      </c>
      <c r="B39" s="52"/>
      <c r="C39" s="111"/>
      <c r="D39" s="76"/>
      <c r="E39" s="78"/>
      <c r="F39" s="78"/>
      <c r="G39" s="103"/>
      <c r="H39" s="160" t="s">
        <v>157</v>
      </c>
      <c r="I39" s="52"/>
      <c r="J39" s="111"/>
      <c r="K39" s="76"/>
      <c r="L39" s="78"/>
      <c r="M39" s="78"/>
      <c r="N39" s="307"/>
      <c r="O39" s="307"/>
      <c r="P39" s="307"/>
      <c r="Q39" s="307"/>
      <c r="R39" s="307"/>
      <c r="S39" s="307"/>
      <c r="T39" s="307"/>
      <c r="U39" s="307"/>
      <c r="V39" s="307"/>
      <c r="W39" s="307"/>
      <c r="X39" s="307"/>
      <c r="Y39" s="109"/>
      <c r="Z39" s="109"/>
    </row>
    <row r="40" spans="1:29" x14ac:dyDescent="0.25">
      <c r="A40" s="161" t="s">
        <v>61</v>
      </c>
      <c r="B40" s="112" t="s">
        <v>28</v>
      </c>
      <c r="C40" s="162" t="s">
        <v>117</v>
      </c>
      <c r="D40" s="82"/>
      <c r="E40" s="103"/>
      <c r="F40" s="103"/>
      <c r="G40" s="104"/>
      <c r="H40" s="161" t="s">
        <v>61</v>
      </c>
      <c r="I40" s="112" t="s">
        <v>28</v>
      </c>
      <c r="J40" s="162" t="s">
        <v>120</v>
      </c>
      <c r="K40" s="82"/>
      <c r="L40" s="103"/>
      <c r="M40" s="103"/>
      <c r="N40" s="77"/>
      <c r="O40" s="77"/>
      <c r="P40" s="77"/>
      <c r="Q40" s="77"/>
      <c r="R40" s="77"/>
      <c r="S40" s="77"/>
      <c r="T40" s="77"/>
      <c r="U40" s="77"/>
      <c r="V40" s="77"/>
      <c r="W40" s="77"/>
      <c r="X40" s="77"/>
      <c r="Y40" s="109"/>
      <c r="Z40" s="109"/>
    </row>
    <row r="41" spans="1:29" x14ac:dyDescent="0.25">
      <c r="A41" s="163"/>
      <c r="B41" s="127"/>
      <c r="C41" s="164"/>
      <c r="D41" s="103"/>
      <c r="E41" s="103"/>
      <c r="F41" s="103"/>
      <c r="G41" s="104"/>
      <c r="H41" s="163"/>
      <c r="I41" s="127"/>
      <c r="J41" s="164"/>
      <c r="K41" s="103"/>
      <c r="L41" s="103"/>
      <c r="M41" s="103"/>
      <c r="N41" s="77"/>
      <c r="O41" s="77"/>
      <c r="P41" s="77"/>
      <c r="Q41" s="77"/>
      <c r="R41" s="77"/>
      <c r="S41" s="77"/>
      <c r="T41" s="77"/>
      <c r="U41" s="77"/>
      <c r="V41" s="77"/>
      <c r="W41" s="77"/>
      <c r="X41" s="77"/>
      <c r="Y41" s="109"/>
      <c r="Z41" s="109"/>
    </row>
    <row r="42" spans="1:29" x14ac:dyDescent="0.25">
      <c r="A42" s="163"/>
      <c r="B42" s="127"/>
      <c r="C42" s="164"/>
      <c r="D42" s="103"/>
      <c r="E42" s="52"/>
      <c r="F42" s="52"/>
      <c r="G42" s="52"/>
      <c r="H42" s="163"/>
      <c r="I42" s="127"/>
      <c r="J42" s="164"/>
      <c r="K42" s="103"/>
      <c r="L42" s="52"/>
      <c r="M42" s="52"/>
      <c r="N42" s="77"/>
      <c r="O42" s="77"/>
      <c r="P42" s="77"/>
      <c r="Q42" s="77"/>
      <c r="R42" s="77"/>
      <c r="S42" s="77"/>
      <c r="T42" s="77"/>
      <c r="U42" s="77"/>
      <c r="V42" s="77"/>
      <c r="W42" s="77"/>
      <c r="X42" s="77"/>
      <c r="Y42" s="109"/>
      <c r="Z42" s="109"/>
    </row>
    <row r="43" spans="1:29" x14ac:dyDescent="0.25">
      <c r="A43" s="163"/>
      <c r="B43" s="127"/>
      <c r="C43" s="164"/>
      <c r="D43" s="103"/>
      <c r="E43" s="52"/>
      <c r="F43" s="52"/>
      <c r="G43" s="52"/>
      <c r="H43" s="163"/>
      <c r="I43" s="127"/>
      <c r="J43" s="164"/>
      <c r="K43" s="103"/>
      <c r="L43" s="52"/>
      <c r="M43" s="52"/>
      <c r="N43" s="77"/>
      <c r="O43" s="77"/>
      <c r="P43" s="77"/>
      <c r="Q43" s="77"/>
      <c r="R43" s="77"/>
      <c r="S43" s="77"/>
      <c r="T43" s="77"/>
      <c r="U43" s="77"/>
      <c r="V43" s="77"/>
      <c r="W43" s="77"/>
      <c r="X43" s="77"/>
      <c r="Y43" s="109"/>
      <c r="Z43" s="109"/>
    </row>
    <row r="44" spans="1:29" x14ac:dyDescent="0.25">
      <c r="A44" s="163"/>
      <c r="B44" s="127"/>
      <c r="C44" s="164"/>
      <c r="D44" s="103"/>
      <c r="E44" s="81"/>
      <c r="F44" s="81"/>
      <c r="G44" s="81"/>
      <c r="H44" s="163"/>
      <c r="I44" s="127"/>
      <c r="J44" s="164"/>
      <c r="K44" s="103"/>
      <c r="L44" s="81"/>
      <c r="M44" s="81"/>
      <c r="N44" s="77"/>
      <c r="O44" s="77"/>
      <c r="P44" s="77"/>
      <c r="Q44" s="77"/>
      <c r="R44" s="77"/>
      <c r="S44" s="77"/>
      <c r="T44" s="77"/>
      <c r="U44" s="77"/>
      <c r="V44" s="77"/>
      <c r="W44" s="77"/>
      <c r="X44" s="77"/>
      <c r="Y44" s="109"/>
      <c r="Z44" s="109"/>
    </row>
    <row r="45" spans="1:29" x14ac:dyDescent="0.25">
      <c r="A45" s="163"/>
      <c r="B45" s="127"/>
      <c r="C45" s="164"/>
      <c r="D45" s="103"/>
      <c r="E45" s="83"/>
      <c r="F45" s="78"/>
      <c r="H45" s="163"/>
      <c r="I45" s="127"/>
      <c r="J45" s="164"/>
      <c r="K45" s="103"/>
      <c r="L45" s="83"/>
      <c r="M45" s="78"/>
      <c r="N45" s="77"/>
      <c r="O45" s="77"/>
      <c r="P45" s="77"/>
      <c r="Q45" s="77"/>
      <c r="R45" s="77"/>
      <c r="S45" s="77"/>
      <c r="T45" s="77"/>
      <c r="U45" s="77"/>
      <c r="V45" s="77"/>
      <c r="W45" s="77"/>
      <c r="X45" s="77"/>
      <c r="Y45" s="109"/>
      <c r="Z45" s="109"/>
    </row>
    <row r="46" spans="1:29" ht="16.5" thickBot="1" x14ac:dyDescent="0.3">
      <c r="A46" s="166" t="s">
        <v>123</v>
      </c>
      <c r="B46" s="167"/>
      <c r="C46" s="346">
        <f>SUM(C41:C45)</f>
        <v>0</v>
      </c>
      <c r="D46" s="103"/>
      <c r="E46" s="55"/>
      <c r="F46" s="52"/>
      <c r="H46" s="166" t="s">
        <v>29</v>
      </c>
      <c r="I46" s="167"/>
      <c r="J46" s="346">
        <f>SUM(J41:J45)</f>
        <v>0</v>
      </c>
      <c r="K46" s="103"/>
      <c r="L46" s="55"/>
      <c r="M46" s="52"/>
      <c r="N46" s="307"/>
      <c r="O46" s="307"/>
      <c r="P46" s="307"/>
      <c r="Q46" s="307"/>
      <c r="R46" s="307"/>
      <c r="S46" s="307"/>
      <c r="T46" s="307"/>
      <c r="U46" s="307"/>
      <c r="V46" s="307"/>
      <c r="W46" s="307"/>
      <c r="X46" s="307"/>
      <c r="Y46" s="109"/>
      <c r="Z46" s="109"/>
    </row>
    <row r="47" spans="1:29" ht="16.5" thickBot="1" x14ac:dyDescent="0.3">
      <c r="A47" s="490" t="s">
        <v>146</v>
      </c>
      <c r="B47" s="490"/>
      <c r="C47" s="490"/>
      <c r="D47" s="52"/>
      <c r="E47" s="52"/>
      <c r="F47" s="52"/>
      <c r="G47" s="103"/>
      <c r="H47" s="490" t="s">
        <v>146</v>
      </c>
      <c r="I47" s="490"/>
      <c r="J47" s="490"/>
      <c r="K47" s="52"/>
      <c r="L47" s="52"/>
      <c r="M47" s="52"/>
      <c r="P47" s="504"/>
      <c r="Q47" s="504"/>
      <c r="R47" s="504"/>
      <c r="S47" s="504"/>
      <c r="T47" s="504"/>
      <c r="U47" s="504"/>
      <c r="V47" s="504"/>
      <c r="W47" s="504"/>
      <c r="X47" s="504"/>
      <c r="Y47" s="504"/>
      <c r="Z47" s="504"/>
      <c r="AA47" s="504"/>
      <c r="AB47" s="109"/>
      <c r="AC47" s="109"/>
    </row>
    <row r="48" spans="1:29" x14ac:dyDescent="0.25">
      <c r="A48" s="79" t="s">
        <v>160</v>
      </c>
      <c r="B48" s="80"/>
      <c r="C48" s="154"/>
      <c r="D48" s="81"/>
      <c r="E48" s="81"/>
      <c r="F48" s="81"/>
      <c r="G48" s="103"/>
      <c r="H48" s="79" t="s">
        <v>160</v>
      </c>
      <c r="I48" s="80"/>
      <c r="J48" s="154"/>
      <c r="K48" s="81"/>
      <c r="L48" s="81"/>
      <c r="M48" s="81"/>
      <c r="O48" s="77"/>
      <c r="P48" s="77"/>
      <c r="Q48" s="77"/>
      <c r="R48" s="77"/>
      <c r="S48" s="77"/>
      <c r="T48" s="77"/>
      <c r="U48" s="77"/>
      <c r="V48" s="77"/>
      <c r="W48" s="77"/>
      <c r="X48" s="77"/>
      <c r="Y48" s="77"/>
      <c r="Z48" s="77"/>
      <c r="AA48" s="109"/>
      <c r="AB48" s="109"/>
    </row>
    <row r="49" spans="1:24" ht="31.15" customHeight="1" x14ac:dyDescent="0.25">
      <c r="A49" s="51" t="s">
        <v>159</v>
      </c>
      <c r="B49" s="111"/>
      <c r="C49" s="154"/>
      <c r="D49" s="52"/>
      <c r="E49" s="55"/>
      <c r="F49" s="55"/>
      <c r="G49" s="103"/>
      <c r="H49" s="51" t="s">
        <v>159</v>
      </c>
      <c r="I49" s="111"/>
      <c r="J49" s="154"/>
      <c r="K49" s="52"/>
      <c r="L49" s="55"/>
      <c r="M49" s="55"/>
      <c r="N49" s="77"/>
      <c r="O49" s="77"/>
      <c r="P49" s="77"/>
      <c r="Q49" s="77"/>
      <c r="R49" s="77"/>
      <c r="S49" s="77"/>
      <c r="T49" s="77"/>
      <c r="U49" s="77"/>
      <c r="V49" s="77"/>
      <c r="W49" s="109"/>
      <c r="X49" s="109"/>
    </row>
    <row r="50" spans="1:24" x14ac:dyDescent="0.25">
      <c r="A50" s="115" t="s">
        <v>31</v>
      </c>
      <c r="B50" s="168" t="s">
        <v>128</v>
      </c>
      <c r="C50" s="82"/>
      <c r="D50" s="82"/>
      <c r="E50" s="103"/>
      <c r="F50" s="77"/>
      <c r="H50" s="115" t="s">
        <v>31</v>
      </c>
      <c r="I50" s="168" t="s">
        <v>30</v>
      </c>
      <c r="J50" s="82"/>
      <c r="K50" s="82"/>
      <c r="L50" s="103"/>
      <c r="M50" s="77"/>
      <c r="N50" s="77"/>
      <c r="O50" s="77"/>
      <c r="P50" s="77"/>
      <c r="Q50" s="77"/>
      <c r="R50" s="77"/>
      <c r="S50" s="77"/>
      <c r="T50" s="77"/>
      <c r="U50" s="77"/>
      <c r="V50" s="77"/>
      <c r="W50" s="109"/>
      <c r="X50" s="109"/>
    </row>
    <row r="51" spans="1:24" ht="60" customHeight="1" x14ac:dyDescent="0.25">
      <c r="A51" s="189"/>
      <c r="B51" s="169"/>
      <c r="C51" s="103"/>
      <c r="D51" s="103"/>
      <c r="E51" s="103"/>
      <c r="F51" s="52"/>
      <c r="H51" s="189"/>
      <c r="I51" s="169"/>
      <c r="J51" s="103"/>
      <c r="K51" s="103"/>
      <c r="L51" s="103"/>
      <c r="M51" s="52"/>
      <c r="N51" s="77"/>
      <c r="O51" s="77"/>
      <c r="P51" s="77"/>
      <c r="Q51" s="77"/>
      <c r="R51" s="77"/>
      <c r="S51" s="77"/>
      <c r="T51" s="77"/>
      <c r="U51" s="77"/>
      <c r="V51" s="77"/>
      <c r="W51" s="109"/>
      <c r="X51" s="109"/>
    </row>
    <row r="52" spans="1:24" ht="60" customHeight="1" x14ac:dyDescent="0.25">
      <c r="A52" s="189"/>
      <c r="B52" s="169"/>
      <c r="C52" s="103"/>
      <c r="D52" s="103"/>
      <c r="E52" s="104"/>
      <c r="F52" s="104"/>
      <c r="G52" s="104"/>
      <c r="H52" s="189"/>
      <c r="I52" s="169"/>
      <c r="J52" s="103"/>
      <c r="K52" s="103"/>
      <c r="L52" s="104"/>
      <c r="M52" s="104"/>
      <c r="N52" s="77"/>
      <c r="O52" s="77"/>
      <c r="P52" s="77"/>
      <c r="Q52" s="77"/>
      <c r="R52" s="77"/>
      <c r="S52" s="77"/>
      <c r="T52" s="77"/>
      <c r="U52" s="77"/>
      <c r="V52" s="77"/>
      <c r="W52" s="109"/>
      <c r="X52" s="109"/>
    </row>
    <row r="53" spans="1:24" ht="60" customHeight="1" x14ac:dyDescent="0.25">
      <c r="A53" s="189"/>
      <c r="B53" s="169"/>
      <c r="C53" s="103"/>
      <c r="D53" s="103"/>
      <c r="E53" s="52"/>
      <c r="F53" s="52"/>
      <c r="G53" s="52"/>
      <c r="H53" s="189"/>
      <c r="I53" s="169"/>
      <c r="J53" s="103"/>
      <c r="K53" s="103"/>
      <c r="L53" s="52"/>
      <c r="M53" s="52"/>
    </row>
    <row r="54" spans="1:24" ht="60" customHeight="1" x14ac:dyDescent="0.25">
      <c r="A54" s="189"/>
      <c r="B54" s="169"/>
      <c r="C54" s="103"/>
      <c r="D54" s="103"/>
      <c r="E54" s="118"/>
      <c r="F54" s="118"/>
      <c r="G54" s="119"/>
      <c r="H54" s="189"/>
      <c r="I54" s="169"/>
      <c r="J54" s="103"/>
      <c r="K54" s="103"/>
      <c r="L54" s="118"/>
      <c r="M54" s="118"/>
    </row>
    <row r="55" spans="1:24" ht="60" customHeight="1" x14ac:dyDescent="0.25">
      <c r="A55" s="189"/>
      <c r="B55" s="169"/>
      <c r="C55" s="103"/>
      <c r="D55" s="103"/>
      <c r="E55" s="119"/>
      <c r="F55" s="119"/>
      <c r="G55" s="86"/>
      <c r="H55" s="189"/>
      <c r="I55" s="169"/>
      <c r="J55" s="103"/>
      <c r="K55" s="103"/>
      <c r="L55" s="119"/>
      <c r="M55" s="119"/>
    </row>
    <row r="56" spans="1:24" x14ac:dyDescent="0.25">
      <c r="A56" s="120" t="s">
        <v>123</v>
      </c>
      <c r="B56" s="343">
        <f>SUM(B51:B55)</f>
        <v>0</v>
      </c>
      <c r="C56" s="103"/>
      <c r="D56" s="103"/>
      <c r="E56" s="55"/>
      <c r="F56" s="83"/>
      <c r="G56" s="78"/>
      <c r="H56" s="120" t="s">
        <v>29</v>
      </c>
      <c r="I56" s="343">
        <f>SUM(I51:I55)</f>
        <v>0</v>
      </c>
      <c r="J56" s="103"/>
      <c r="K56" s="103"/>
      <c r="L56" s="55"/>
      <c r="M56" s="83"/>
    </row>
    <row r="57" spans="1:24" ht="16.5" thickBot="1" x14ac:dyDescent="0.3">
      <c r="A57" s="499" t="s">
        <v>146</v>
      </c>
      <c r="B57" s="499"/>
      <c r="D57" s="52"/>
      <c r="E57" s="52"/>
      <c r="F57" s="52"/>
      <c r="G57" s="103"/>
      <c r="H57" s="499" t="s">
        <v>146</v>
      </c>
      <c r="I57" s="499"/>
      <c r="K57" s="52"/>
      <c r="L57" s="52"/>
      <c r="M57" s="52"/>
    </row>
    <row r="58" spans="1:24" x14ac:dyDescent="0.25">
      <c r="A58" s="170" t="s">
        <v>162</v>
      </c>
      <c r="B58" s="106"/>
      <c r="C58" s="107"/>
      <c r="D58" s="91"/>
      <c r="E58" s="91"/>
      <c r="F58" s="103"/>
      <c r="G58" s="103"/>
      <c r="H58" s="170" t="s">
        <v>162</v>
      </c>
      <c r="I58" s="106"/>
      <c r="J58" s="107"/>
      <c r="K58" s="91"/>
      <c r="L58" s="91"/>
      <c r="M58" s="103"/>
    </row>
    <row r="59" spans="1:24" ht="28.9" customHeight="1" x14ac:dyDescent="0.25">
      <c r="A59" s="51" t="s">
        <v>161</v>
      </c>
      <c r="B59" s="121"/>
      <c r="C59" s="174"/>
      <c r="D59" s="92"/>
      <c r="E59" s="119"/>
      <c r="F59" s="103"/>
      <c r="G59" s="103"/>
      <c r="H59" s="51" t="s">
        <v>161</v>
      </c>
      <c r="I59" s="121"/>
      <c r="J59" s="174"/>
      <c r="K59" s="92"/>
      <c r="L59" s="119"/>
      <c r="M59" s="103"/>
    </row>
    <row r="60" spans="1:24" x14ac:dyDescent="0.25">
      <c r="A60" s="171" t="s">
        <v>61</v>
      </c>
      <c r="B60" s="172" t="s">
        <v>119</v>
      </c>
      <c r="C60" s="82"/>
      <c r="D60" s="103"/>
      <c r="E60" s="103"/>
      <c r="H60" s="171" t="s">
        <v>61</v>
      </c>
      <c r="I60" s="172" t="s">
        <v>84</v>
      </c>
      <c r="J60" s="82"/>
      <c r="K60" s="103"/>
      <c r="L60" s="103"/>
    </row>
    <row r="61" spans="1:24" x14ac:dyDescent="0.25">
      <c r="A61" s="163"/>
      <c r="B61" s="164"/>
      <c r="C61" s="103"/>
      <c r="D61" s="103"/>
      <c r="E61" s="103"/>
      <c r="H61" s="163"/>
      <c r="I61" s="164"/>
      <c r="J61" s="103"/>
      <c r="K61" s="103"/>
      <c r="L61" s="103"/>
    </row>
    <row r="62" spans="1:24" x14ac:dyDescent="0.25">
      <c r="A62" s="163"/>
      <c r="B62" s="164"/>
      <c r="C62" s="103"/>
      <c r="H62" s="163"/>
      <c r="I62" s="164"/>
      <c r="J62" s="103"/>
    </row>
    <row r="63" spans="1:24" x14ac:dyDescent="0.25">
      <c r="A63" s="163"/>
      <c r="B63" s="164"/>
      <c r="C63" s="103"/>
      <c r="H63" s="163"/>
      <c r="I63" s="164"/>
      <c r="J63" s="103"/>
    </row>
    <row r="64" spans="1:24" x14ac:dyDescent="0.25">
      <c r="A64" s="163"/>
      <c r="B64" s="164"/>
      <c r="C64" s="103"/>
      <c r="H64" s="163"/>
      <c r="I64" s="164"/>
      <c r="J64" s="103"/>
    </row>
    <row r="65" spans="1:13" x14ac:dyDescent="0.25">
      <c r="A65" s="163"/>
      <c r="B65" s="164"/>
      <c r="C65" s="103"/>
      <c r="H65" s="163"/>
      <c r="I65" s="164"/>
      <c r="J65" s="103"/>
    </row>
    <row r="66" spans="1:13" x14ac:dyDescent="0.25">
      <c r="A66" s="173" t="s">
        <v>123</v>
      </c>
      <c r="B66" s="318">
        <f>SUM(B61:B65)</f>
        <v>0</v>
      </c>
      <c r="C66" s="103"/>
      <c r="H66" s="173" t="s">
        <v>29</v>
      </c>
      <c r="I66" s="318">
        <f>SUM(I61:I65)</f>
        <v>0</v>
      </c>
      <c r="J66" s="103"/>
    </row>
    <row r="67" spans="1:13" ht="16.5" thickBot="1" x14ac:dyDescent="0.3">
      <c r="A67" s="493" t="s">
        <v>146</v>
      </c>
      <c r="B67" s="493"/>
      <c r="H67" s="493" t="s">
        <v>146</v>
      </c>
      <c r="I67" s="493"/>
    </row>
    <row r="68" spans="1:13" ht="30" customHeight="1" x14ac:dyDescent="0.25">
      <c r="A68" s="175" t="s">
        <v>76</v>
      </c>
      <c r="B68" s="176"/>
      <c r="C68" s="347"/>
      <c r="D68" s="179"/>
      <c r="H68" s="175" t="s">
        <v>76</v>
      </c>
      <c r="I68" s="176"/>
      <c r="J68" s="347"/>
      <c r="K68" s="179"/>
    </row>
    <row r="69" spans="1:13" x14ac:dyDescent="0.25">
      <c r="A69" s="177" t="s">
        <v>62</v>
      </c>
      <c r="B69" s="182" t="s">
        <v>122</v>
      </c>
      <c r="C69" s="411" t="s">
        <v>151</v>
      </c>
      <c r="H69" s="177" t="s">
        <v>62</v>
      </c>
      <c r="I69" s="182" t="s">
        <v>85</v>
      </c>
      <c r="J69" s="411" t="s">
        <v>151</v>
      </c>
    </row>
    <row r="70" spans="1:13" x14ac:dyDescent="0.25">
      <c r="A70" s="330" t="s">
        <v>122</v>
      </c>
      <c r="B70" s="344">
        <v>0</v>
      </c>
      <c r="C70" s="462" t="s">
        <v>152</v>
      </c>
      <c r="H70" s="330" t="s">
        <v>68</v>
      </c>
      <c r="I70" s="344">
        <v>0</v>
      </c>
      <c r="J70" s="462" t="s">
        <v>152</v>
      </c>
    </row>
    <row r="71" spans="1:13" ht="30" customHeight="1" x14ac:dyDescent="0.25">
      <c r="A71" s="473" t="s">
        <v>255</v>
      </c>
      <c r="B71" s="439"/>
      <c r="C71" s="412"/>
      <c r="H71" s="424"/>
      <c r="I71" s="439"/>
      <c r="J71" s="412"/>
    </row>
    <row r="72" spans="1:13" s="422" customFormat="1" ht="12" x14ac:dyDescent="0.2">
      <c r="A72" s="417" t="s">
        <v>256</v>
      </c>
      <c r="B72" s="441"/>
      <c r="C72" s="442"/>
      <c r="H72" s="440"/>
      <c r="I72" s="441"/>
      <c r="J72" s="442"/>
    </row>
    <row r="73" spans="1:13" x14ac:dyDescent="0.25">
      <c r="A73" s="491" t="s">
        <v>148</v>
      </c>
      <c r="B73" s="491"/>
      <c r="C73" s="491"/>
      <c r="D73" s="491"/>
      <c r="E73" s="491"/>
      <c r="F73" s="491"/>
      <c r="G73" s="491"/>
      <c r="H73" s="491"/>
      <c r="I73" s="491"/>
      <c r="J73" s="491"/>
      <c r="K73" s="491"/>
      <c r="L73" s="491"/>
      <c r="M73" s="491"/>
    </row>
  </sheetData>
  <sheetProtection algorithmName="SHA-512" hashValue="VrkhUM0jiIMLMjS+Rnsd3Ajlke+Co/5FOOLoKpdrUWdOeyCWEsa4JiHxv+QgRDLn0Ulw0eJn885C4Kji2Buccg==" saltValue="Mu4ZbU15MSxcnCTpp28xZw==" spinCount="100000" sheet="1" insertRows="0"/>
  <mergeCells count="27">
    <mergeCell ref="Z47:AA47"/>
    <mergeCell ref="N37:R37"/>
    <mergeCell ref="T37:Y37"/>
    <mergeCell ref="N38:O38"/>
    <mergeCell ref="P38:Q38"/>
    <mergeCell ref="R38:S38"/>
    <mergeCell ref="T38:U38"/>
    <mergeCell ref="V38:W38"/>
    <mergeCell ref="X38:Y38"/>
    <mergeCell ref="P47:Q47"/>
    <mergeCell ref="R47:S47"/>
    <mergeCell ref="T47:U47"/>
    <mergeCell ref="V47:W47"/>
    <mergeCell ref="X47:Y47"/>
    <mergeCell ref="H26:L26"/>
    <mergeCell ref="H22:M22"/>
    <mergeCell ref="A73:M73"/>
    <mergeCell ref="A67:B67"/>
    <mergeCell ref="H67:I67"/>
    <mergeCell ref="H57:I57"/>
    <mergeCell ref="H47:J47"/>
    <mergeCell ref="H36:J36"/>
    <mergeCell ref="A22:F22"/>
    <mergeCell ref="A26:E26"/>
    <mergeCell ref="A36:C36"/>
    <mergeCell ref="A47:C47"/>
    <mergeCell ref="A57:B57"/>
  </mergeCells>
  <conditionalFormatting sqref="A25">
    <cfRule type="containsText" dxfId="428" priority="12" operator="containsText" text="Not eligible for this exception">
      <formula>NOT(ISERROR(SEARCH("Not eligible for this exception",A25)))</formula>
    </cfRule>
  </conditionalFormatting>
  <conditionalFormatting sqref="H25">
    <cfRule type="containsText" dxfId="427" priority="11" operator="containsText" text="Not eligible for this exception">
      <formula>NOT(ISERROR(SEARCH("Not eligible for this exception",H25)))</formula>
    </cfRule>
  </conditionalFormatting>
  <conditionalFormatting sqref="B34:C35">
    <cfRule type="expression" dxfId="426" priority="8">
      <formula>$B$31&gt;=0</formula>
    </cfRule>
  </conditionalFormatting>
  <conditionalFormatting sqref="I34:J35">
    <cfRule type="expression" dxfId="425" priority="7">
      <formula>$I$31&gt;=0</formula>
    </cfRule>
  </conditionalFormatting>
  <conditionalFormatting sqref="B25:E25">
    <cfRule type="expression" dxfId="424" priority="6">
      <formula>$B$31&gt;=0</formula>
    </cfRule>
  </conditionalFormatting>
  <conditionalFormatting sqref="I25:L25">
    <cfRule type="expression" dxfId="423" priority="5">
      <formula>$I$31&gt;=0</formula>
    </cfRule>
  </conditionalFormatting>
  <hyperlinks>
    <hyperlink ref="C70" r:id="rId1" xr:uid="{00000000-0004-0000-1200-000000000000}"/>
    <hyperlink ref="J70" r:id="rId2" xr:uid="{00000000-0004-0000-1200-000001000000}"/>
    <hyperlink ref="A72" r:id="rId3" xr:uid="{00000000-0004-0000-1200-000002000000}"/>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extLst>
    <ext xmlns:x14="http://schemas.microsoft.com/office/spreadsheetml/2009/9/main" uri="{78C0D931-6437-407d-A8EE-F0AAD7539E65}">
      <x14:conditionalFormattings>
        <x14:conditionalFormatting xmlns:xm="http://schemas.microsoft.com/office/excel/2006/main">
          <x14:cfRule type="expression" priority="4" id="{DB1D0F06-16E4-46D5-A93A-090606ADC0C7}">
            <xm:f>'3. Getting Started'!$B$7="Yes"</xm:f>
            <x14:dxf>
              <fill>
                <patternFill>
                  <bgColor theme="1"/>
                </patternFill>
              </fill>
            </x14:dxf>
          </x14:cfRule>
          <xm:sqref>B25:E25</xm:sqref>
        </x14:conditionalFormatting>
        <x14:conditionalFormatting xmlns:xm="http://schemas.microsoft.com/office/excel/2006/main">
          <x14:cfRule type="expression" priority="3" id="{EBAFD527-F1B4-4508-A072-2435E001BD83}">
            <xm:f>'3. Getting Started'!$B$7="Yes"</xm:f>
            <x14:dxf>
              <fill>
                <patternFill>
                  <bgColor theme="1"/>
                </patternFill>
              </fill>
            </x14:dxf>
          </x14:cfRule>
          <xm:sqref>I25:L25</xm:sqref>
        </x14:conditionalFormatting>
        <x14:conditionalFormatting xmlns:xm="http://schemas.microsoft.com/office/excel/2006/main">
          <x14:cfRule type="expression" priority="10" id="{AFDA410A-E4D7-4D57-9D93-C835D99A2E5D}">
            <xm:f>'3. Getting Started'!$B$17="No"</xm:f>
            <x14:dxf>
              <fill>
                <patternFill>
                  <bgColor theme="1"/>
                </patternFill>
              </fill>
            </x14:dxf>
          </x14:cfRule>
          <xm:sqref>A60:B66</xm:sqref>
        </x14:conditionalFormatting>
        <x14:conditionalFormatting xmlns:xm="http://schemas.microsoft.com/office/excel/2006/main">
          <x14:cfRule type="expression" priority="9" id="{C2875012-99E6-4774-B8D4-E45E30FE8101}">
            <xm:f>'3. Getting Started'!$B$17="No"</xm:f>
            <x14:dxf>
              <fill>
                <patternFill>
                  <bgColor theme="1"/>
                </patternFill>
              </fill>
            </x14:dxf>
          </x14:cfRule>
          <xm:sqref>H60:I66</xm:sqref>
        </x14:conditionalFormatting>
        <x14:conditionalFormatting xmlns:xm="http://schemas.microsoft.com/office/excel/2006/main">
          <x14:cfRule type="expression" priority="2" id="{6A5DB816-07EB-4163-A145-03FE1E70115E}">
            <xm:f>'3. Getting Started'!$B$6="No"</xm:f>
            <x14:dxf>
              <fill>
                <patternFill>
                  <bgColor theme="1"/>
                </patternFill>
              </fill>
            </x14:dxf>
          </x14:cfRule>
          <xm:sqref>B25 D25 B34:B35 K25 I34:I35 I25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Lists!$C$2:$C$5</xm:f>
          </x14:formula1>
          <xm:sqref>B41:B45 I41:I45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pageSetUpPr autoPageBreaks="0"/>
  </sheetPr>
  <dimension ref="A334:J404"/>
  <sheetViews>
    <sheetView showGridLines="0" topLeftCell="A379" workbookViewId="0"/>
  </sheetViews>
  <sheetFormatPr defaultColWidth="11" defaultRowHeight="15.75" x14ac:dyDescent="0.25"/>
  <sheetData>
    <row r="334" ht="43.9" customHeight="1" x14ac:dyDescent="0.25"/>
    <row r="404" spans="1:10" ht="57" customHeight="1" x14ac:dyDescent="0.25">
      <c r="A404" s="482" t="s">
        <v>164</v>
      </c>
      <c r="B404" s="482"/>
      <c r="C404" s="482"/>
      <c r="D404" s="482"/>
      <c r="E404" s="482"/>
      <c r="F404" s="482"/>
      <c r="G404" s="482"/>
      <c r="H404" s="482"/>
      <c r="I404" s="482"/>
      <c r="J404" s="482"/>
    </row>
  </sheetData>
  <sheetProtection algorithmName="SHA-512" hashValue="yjasoO9rZeB0VkwVNqUaTN+p6b+xM3ozLaBhxo7MNawkibrRUy4Bt8iuKgA4RwFCuGrCUR+aX7KsEaBmzGMrEg==" saltValue="8YYB283NEOwpDlzlG0yEvQ==" spinCount="100000" sheet="1" objects="1" scenarios="1"/>
  <mergeCells count="1">
    <mergeCell ref="A404:J404"/>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theme="9"/>
    <pageSetUpPr autoPageBreaks="0"/>
  </sheetPr>
  <dimension ref="A1:AB72"/>
  <sheetViews>
    <sheetView showGridLines="0" zoomScale="90" zoomScaleNormal="90" workbookViewId="0">
      <pane ySplit="1" topLeftCell="A2" activePane="bottomLeft" state="frozen"/>
      <selection pane="bottomLeft" activeCell="A2" sqref="A2"/>
    </sheetView>
  </sheetViews>
  <sheetFormatPr defaultColWidth="0" defaultRowHeight="15.75" zeroHeight="1" x14ac:dyDescent="0.25"/>
  <cols>
    <col min="1" max="1" width="35.25" style="83" customWidth="1"/>
    <col min="2" max="2" width="28.75" style="83" bestFit="1" customWidth="1"/>
    <col min="3" max="5" width="24.75" style="83" customWidth="1"/>
    <col min="6" max="6" width="29.75" style="83" bestFit="1" customWidth="1"/>
    <col min="7" max="11" width="24.75" style="83" hidden="1" customWidth="1"/>
    <col min="12" max="12" width="12.75" style="83" hidden="1" customWidth="1"/>
    <col min="13" max="13" width="11.75" style="83" hidden="1" customWidth="1"/>
    <col min="14" max="18" width="10.75" style="83" hidden="1" customWidth="1"/>
    <col min="19" max="19" width="12" style="83" hidden="1" customWidth="1"/>
    <col min="20" max="28" width="0" style="83" hidden="1" customWidth="1"/>
    <col min="29" max="16384" width="10.75" style="83" hidden="1"/>
  </cols>
  <sheetData>
    <row r="1" spans="1:20" ht="25.9" customHeight="1" thickBot="1" x14ac:dyDescent="0.3">
      <c r="A1" s="46" t="s">
        <v>254</v>
      </c>
      <c r="B1" s="42"/>
      <c r="C1" s="42"/>
      <c r="D1" s="42"/>
      <c r="E1" s="459" t="s">
        <v>165</v>
      </c>
      <c r="F1" s="460" t="str">
        <f>IF('3. Getting Started'!$B2="","",'3. Getting Started'!$B2)</f>
        <v/>
      </c>
      <c r="G1" s="43"/>
      <c r="H1" s="42"/>
      <c r="I1" s="43"/>
      <c r="J1" s="42"/>
      <c r="K1" s="42"/>
      <c r="L1" s="123"/>
      <c r="M1" s="123"/>
      <c r="N1" s="123"/>
      <c r="O1" s="123"/>
      <c r="P1" s="123"/>
      <c r="Q1" s="123"/>
      <c r="R1" s="123"/>
      <c r="S1" s="123"/>
      <c r="T1" s="123"/>
    </row>
    <row r="2" spans="1:20" x14ac:dyDescent="0.25">
      <c r="A2" s="46" t="s">
        <v>153</v>
      </c>
      <c r="B2" s="47"/>
      <c r="C2" s="48"/>
      <c r="D2" s="48"/>
      <c r="E2" s="48"/>
      <c r="F2" s="49"/>
      <c r="G2" s="50"/>
      <c r="H2" s="50"/>
      <c r="I2" s="50"/>
      <c r="J2" s="50"/>
      <c r="K2" s="50"/>
      <c r="L2" s="124"/>
      <c r="M2" s="124"/>
      <c r="N2" s="124"/>
      <c r="O2" s="124"/>
      <c r="P2" s="124"/>
      <c r="Q2" s="124"/>
      <c r="R2" s="124"/>
      <c r="S2" s="124"/>
    </row>
    <row r="3" spans="1:20" x14ac:dyDescent="0.25">
      <c r="A3" s="51" t="s">
        <v>163</v>
      </c>
      <c r="B3" s="52"/>
      <c r="C3" s="50"/>
      <c r="D3" s="50"/>
      <c r="E3" s="50"/>
      <c r="F3" s="53"/>
      <c r="G3" s="50"/>
      <c r="H3" s="50"/>
      <c r="I3" s="50"/>
      <c r="J3" s="50"/>
      <c r="K3" s="50"/>
      <c r="M3" s="55"/>
      <c r="N3" s="55"/>
      <c r="O3" s="55"/>
      <c r="P3" s="55"/>
      <c r="Q3" s="55"/>
      <c r="R3" s="55"/>
    </row>
    <row r="4" spans="1:20" ht="30" customHeight="1" thickBot="1" x14ac:dyDescent="0.3">
      <c r="A4" s="155" t="s">
        <v>20</v>
      </c>
      <c r="B4" s="54"/>
      <c r="C4" s="54"/>
      <c r="D4" s="54"/>
      <c r="E4" s="54"/>
      <c r="F4" s="145"/>
      <c r="G4" s="54"/>
      <c r="H4" s="54"/>
      <c r="I4" s="54"/>
      <c r="J4" s="44"/>
      <c r="K4" s="55"/>
      <c r="L4" s="55"/>
      <c r="M4" s="55"/>
      <c r="N4" s="55"/>
      <c r="O4" s="55"/>
      <c r="P4" s="55"/>
      <c r="Q4" s="55"/>
      <c r="R4" s="55"/>
      <c r="S4" s="55"/>
    </row>
    <row r="5" spans="1:20" x14ac:dyDescent="0.25">
      <c r="A5" s="56" t="s">
        <v>21</v>
      </c>
      <c r="B5" s="57" t="s">
        <v>22</v>
      </c>
      <c r="C5" s="58" t="s">
        <v>23</v>
      </c>
      <c r="D5" s="58" t="s">
        <v>82</v>
      </c>
      <c r="E5" s="59" t="s">
        <v>83</v>
      </c>
      <c r="F5" s="187" t="s">
        <v>116</v>
      </c>
      <c r="G5" s="60"/>
      <c r="H5" s="55"/>
      <c r="I5" s="55"/>
      <c r="J5" s="55"/>
      <c r="K5" s="55"/>
      <c r="L5" s="55"/>
      <c r="M5" s="55"/>
      <c r="N5" s="55"/>
      <c r="O5" s="55"/>
    </row>
    <row r="6" spans="1:20" x14ac:dyDescent="0.25">
      <c r="A6" s="23"/>
      <c r="B6" s="20"/>
      <c r="C6" s="20"/>
      <c r="D6" s="21"/>
      <c r="E6" s="21"/>
      <c r="F6" s="62">
        <f>D6+E6</f>
        <v>0</v>
      </c>
      <c r="G6" s="64"/>
      <c r="H6" s="64"/>
      <c r="I6" s="64"/>
      <c r="J6" s="64"/>
      <c r="K6" s="64"/>
      <c r="L6" s="64"/>
      <c r="M6" s="64"/>
      <c r="N6" s="64"/>
      <c r="O6" s="64"/>
    </row>
    <row r="7" spans="1:20" x14ac:dyDescent="0.25">
      <c r="A7" s="23"/>
      <c r="B7" s="20"/>
      <c r="C7" s="20"/>
      <c r="D7" s="21"/>
      <c r="E7" s="21"/>
      <c r="F7" s="62">
        <f>D7+E7</f>
        <v>0</v>
      </c>
      <c r="G7" s="64"/>
      <c r="H7" s="64"/>
      <c r="I7" s="64"/>
      <c r="J7" s="64"/>
      <c r="K7" s="64"/>
      <c r="L7" s="64"/>
      <c r="M7" s="64"/>
      <c r="N7" s="64"/>
      <c r="O7" s="64"/>
    </row>
    <row r="8" spans="1:20" x14ac:dyDescent="0.25">
      <c r="A8" s="23"/>
      <c r="B8" s="20"/>
      <c r="C8" s="20"/>
      <c r="D8" s="21"/>
      <c r="E8" s="21"/>
      <c r="F8" s="62">
        <f t="shared" ref="F8:F10" si="0">D8+E8</f>
        <v>0</v>
      </c>
      <c r="G8" s="64"/>
      <c r="H8" s="64"/>
      <c r="I8" s="64"/>
      <c r="J8" s="64"/>
      <c r="K8" s="64"/>
      <c r="L8" s="64"/>
      <c r="M8" s="64"/>
      <c r="N8" s="64"/>
      <c r="O8" s="64"/>
    </row>
    <row r="9" spans="1:20" x14ac:dyDescent="0.25">
      <c r="A9" s="23"/>
      <c r="B9" s="20"/>
      <c r="C9" s="20"/>
      <c r="D9" s="21"/>
      <c r="E9" s="21"/>
      <c r="F9" s="62">
        <f t="shared" si="0"/>
        <v>0</v>
      </c>
      <c r="G9" s="64"/>
      <c r="H9" s="64"/>
      <c r="I9" s="64"/>
      <c r="J9" s="64"/>
      <c r="K9" s="64"/>
      <c r="L9" s="64"/>
      <c r="M9" s="64"/>
      <c r="N9" s="64"/>
      <c r="O9" s="64"/>
    </row>
    <row r="10" spans="1:20" x14ac:dyDescent="0.25">
      <c r="A10" s="23"/>
      <c r="B10" s="20"/>
      <c r="C10" s="20"/>
      <c r="D10" s="21"/>
      <c r="E10" s="21"/>
      <c r="F10" s="62">
        <f t="shared" si="0"/>
        <v>0</v>
      </c>
      <c r="G10" s="64"/>
      <c r="H10" s="64"/>
      <c r="I10" s="64"/>
      <c r="J10" s="64"/>
      <c r="K10" s="64"/>
      <c r="L10" s="64"/>
      <c r="M10" s="64"/>
      <c r="N10" s="64"/>
      <c r="O10" s="64"/>
    </row>
    <row r="11" spans="1:20" ht="16.5" thickBot="1" x14ac:dyDescent="0.3">
      <c r="A11" s="65"/>
      <c r="B11" s="66"/>
      <c r="C11" s="67" t="s">
        <v>24</v>
      </c>
      <c r="D11" s="68">
        <f t="shared" ref="D11:F11" si="1">SUM(D6:D10)</f>
        <v>0</v>
      </c>
      <c r="E11" s="68">
        <f t="shared" si="1"/>
        <v>0</v>
      </c>
      <c r="F11" s="62">
        <f t="shared" si="1"/>
        <v>0</v>
      </c>
      <c r="G11" s="64"/>
      <c r="H11" s="64"/>
      <c r="I11" s="64"/>
      <c r="J11" s="64"/>
      <c r="K11" s="64"/>
      <c r="L11" s="64"/>
      <c r="M11" s="64"/>
      <c r="N11" s="64"/>
      <c r="O11" s="64"/>
    </row>
    <row r="12" spans="1:20" ht="36" customHeight="1" thickBot="1" x14ac:dyDescent="0.3">
      <c r="A12" s="156" t="s">
        <v>25</v>
      </c>
      <c r="B12" s="42"/>
      <c r="C12" s="42"/>
      <c r="D12" s="42"/>
      <c r="E12" s="42"/>
      <c r="F12" s="145"/>
      <c r="G12" s="54"/>
      <c r="H12" s="54"/>
      <c r="I12" s="54"/>
      <c r="J12" s="75"/>
      <c r="K12" s="55"/>
      <c r="L12" s="70"/>
      <c r="M12" s="55"/>
      <c r="N12" s="55"/>
      <c r="O12" s="55"/>
      <c r="P12" s="55"/>
      <c r="Q12" s="55"/>
      <c r="R12" s="55"/>
      <c r="S12" s="70"/>
    </row>
    <row r="13" spans="1:20" x14ac:dyDescent="0.25">
      <c r="A13" s="71" t="s">
        <v>21</v>
      </c>
      <c r="B13" s="72" t="s">
        <v>22</v>
      </c>
      <c r="C13" s="73" t="s">
        <v>62</v>
      </c>
      <c r="D13" s="58" t="s">
        <v>82</v>
      </c>
      <c r="E13" s="59" t="s">
        <v>83</v>
      </c>
      <c r="F13" s="188" t="s">
        <v>116</v>
      </c>
      <c r="G13" s="74"/>
      <c r="H13" s="125"/>
      <c r="I13" s="55"/>
      <c r="J13" s="55"/>
      <c r="K13" s="55"/>
      <c r="L13" s="55"/>
      <c r="M13" s="55"/>
      <c r="N13" s="123"/>
      <c r="O13" s="125"/>
    </row>
    <row r="14" spans="1:20" x14ac:dyDescent="0.25">
      <c r="A14" s="24"/>
      <c r="B14" s="39"/>
      <c r="C14" s="451"/>
      <c r="D14" s="21"/>
      <c r="E14" s="21"/>
      <c r="F14" s="63">
        <f t="shared" ref="F14:F18" si="2">D14+E14</f>
        <v>0</v>
      </c>
      <c r="G14" s="64"/>
      <c r="H14" s="64"/>
      <c r="I14" s="64"/>
      <c r="J14" s="64"/>
      <c r="K14" s="64"/>
      <c r="L14" s="64"/>
      <c r="M14" s="64"/>
      <c r="N14" s="64"/>
      <c r="O14" s="64"/>
    </row>
    <row r="15" spans="1:20" x14ac:dyDescent="0.25">
      <c r="A15" s="24"/>
      <c r="B15" s="39"/>
      <c r="C15" s="451"/>
      <c r="D15" s="21"/>
      <c r="E15" s="21"/>
      <c r="F15" s="63">
        <f t="shared" si="2"/>
        <v>0</v>
      </c>
      <c r="G15" s="64"/>
      <c r="H15" s="64"/>
      <c r="I15" s="64"/>
      <c r="J15" s="64"/>
      <c r="K15" s="64"/>
      <c r="L15" s="64"/>
      <c r="M15" s="64"/>
      <c r="N15" s="64"/>
      <c r="O15" s="64"/>
    </row>
    <row r="16" spans="1:20" x14ac:dyDescent="0.25">
      <c r="A16" s="24"/>
      <c r="B16" s="39"/>
      <c r="C16" s="451"/>
      <c r="D16" s="21"/>
      <c r="E16" s="21"/>
      <c r="F16" s="63">
        <f t="shared" si="2"/>
        <v>0</v>
      </c>
      <c r="G16" s="64"/>
      <c r="H16" s="64"/>
      <c r="I16" s="64"/>
      <c r="J16" s="64"/>
      <c r="K16" s="64"/>
      <c r="L16" s="64"/>
      <c r="M16" s="64"/>
      <c r="N16" s="64"/>
      <c r="O16" s="64"/>
    </row>
    <row r="17" spans="1:19" x14ac:dyDescent="0.25">
      <c r="A17" s="24"/>
      <c r="B17" s="39"/>
      <c r="C17" s="451"/>
      <c r="D17" s="21"/>
      <c r="E17" s="21"/>
      <c r="F17" s="63">
        <f t="shared" si="2"/>
        <v>0</v>
      </c>
      <c r="G17" s="64"/>
      <c r="H17" s="64"/>
      <c r="I17" s="64"/>
      <c r="J17" s="64"/>
      <c r="K17" s="64"/>
      <c r="L17" s="64"/>
      <c r="M17" s="64"/>
      <c r="N17" s="64"/>
      <c r="O17" s="64"/>
    </row>
    <row r="18" spans="1:19" x14ac:dyDescent="0.25">
      <c r="A18" s="24"/>
      <c r="B18" s="39"/>
      <c r="C18" s="451"/>
      <c r="D18" s="21"/>
      <c r="E18" s="21"/>
      <c r="F18" s="63">
        <f t="shared" si="2"/>
        <v>0</v>
      </c>
      <c r="G18" s="64"/>
      <c r="H18" s="64"/>
      <c r="I18" s="64"/>
      <c r="J18" s="64"/>
      <c r="K18" s="64"/>
      <c r="L18" s="64"/>
      <c r="M18" s="64"/>
      <c r="N18" s="64"/>
      <c r="O18" s="64"/>
    </row>
    <row r="19" spans="1:19" x14ac:dyDescent="0.25">
      <c r="A19" s="157"/>
      <c r="B19" s="158"/>
      <c r="C19" s="159" t="s">
        <v>26</v>
      </c>
      <c r="D19" s="62">
        <f t="shared" ref="D19:F19" si="3">SUM(D14:D18)</f>
        <v>0</v>
      </c>
      <c r="E19" s="62">
        <f t="shared" si="3"/>
        <v>0</v>
      </c>
      <c r="F19" s="63">
        <f t="shared" si="3"/>
        <v>0</v>
      </c>
      <c r="G19" s="64"/>
      <c r="H19" s="64"/>
      <c r="I19" s="64"/>
      <c r="J19" s="64"/>
      <c r="K19" s="64"/>
      <c r="L19" s="64"/>
      <c r="M19" s="64"/>
      <c r="N19" s="64"/>
      <c r="O19" s="64"/>
    </row>
    <row r="20" spans="1:19" ht="16.5" thickBot="1" x14ac:dyDescent="0.3">
      <c r="A20" s="190"/>
      <c r="B20" s="191"/>
      <c r="C20" s="191"/>
      <c r="D20" s="192" t="s">
        <v>27</v>
      </c>
      <c r="E20" s="193"/>
      <c r="F20" s="316">
        <f>F11-F19</f>
        <v>0</v>
      </c>
      <c r="G20" s="77"/>
      <c r="I20" s="77"/>
      <c r="J20" s="70"/>
      <c r="K20" s="70"/>
      <c r="L20" s="70"/>
      <c r="M20" s="70"/>
      <c r="N20" s="70"/>
      <c r="O20" s="70"/>
      <c r="P20" s="70"/>
      <c r="Q20" s="70"/>
      <c r="R20" s="70"/>
      <c r="S20" s="70"/>
    </row>
    <row r="21" spans="1:19" ht="16.5" thickBot="1" x14ac:dyDescent="0.3">
      <c r="A21" s="500" t="s">
        <v>146</v>
      </c>
      <c r="B21" s="500"/>
      <c r="C21" s="500"/>
      <c r="D21" s="500"/>
      <c r="E21" s="500"/>
      <c r="F21" s="500"/>
      <c r="G21" s="78"/>
      <c r="H21" s="78"/>
      <c r="I21" s="78"/>
      <c r="J21" s="78"/>
      <c r="K21" s="78"/>
      <c r="L21" s="70"/>
      <c r="M21" s="70"/>
      <c r="N21" s="70"/>
      <c r="O21" s="70"/>
      <c r="P21" s="70"/>
      <c r="Q21" s="70"/>
      <c r="R21" s="70"/>
      <c r="S21" s="70"/>
    </row>
    <row r="22" spans="1:19" x14ac:dyDescent="0.25">
      <c r="A22" s="79" t="s">
        <v>154</v>
      </c>
      <c r="B22" s="43"/>
      <c r="C22" s="43"/>
      <c r="D22" s="43"/>
      <c r="E22" s="80"/>
      <c r="F22" s="1" t="s">
        <v>92</v>
      </c>
      <c r="G22" s="78"/>
      <c r="H22" s="78"/>
      <c r="I22" s="78"/>
      <c r="J22" s="78"/>
      <c r="K22" s="78"/>
    </row>
    <row r="23" spans="1:19" x14ac:dyDescent="0.25">
      <c r="A23" s="183" t="s">
        <v>62</v>
      </c>
      <c r="B23" s="184" t="s">
        <v>33</v>
      </c>
      <c r="C23" s="184" t="s">
        <v>0</v>
      </c>
      <c r="D23" s="184" t="s">
        <v>1</v>
      </c>
      <c r="E23" s="185" t="s">
        <v>86</v>
      </c>
      <c r="F23" s="197" t="s">
        <v>93</v>
      </c>
      <c r="G23" s="78"/>
      <c r="H23" s="78"/>
      <c r="I23" s="78"/>
      <c r="J23" s="78"/>
      <c r="K23" s="78"/>
    </row>
    <row r="24" spans="1:19" x14ac:dyDescent="0.25">
      <c r="A24" s="329" t="str">
        <f>IF(B30="","Allowed Reduction",IF(B30&lt;0,"Allowed Reduction",IF(B30&gt;=0,"Not eligible for this exception","Allowed Reduction")))</f>
        <v>Allowed Reduction</v>
      </c>
      <c r="B24" s="323"/>
      <c r="C24" s="323"/>
      <c r="D24" s="323"/>
      <c r="E24" s="324"/>
      <c r="F24" s="197" t="s">
        <v>94</v>
      </c>
      <c r="G24" s="78"/>
      <c r="H24" s="78"/>
      <c r="I24" s="78"/>
      <c r="J24" s="78"/>
      <c r="K24" s="78"/>
      <c r="L24" s="82"/>
      <c r="M24" s="82"/>
      <c r="N24" s="82"/>
      <c r="O24" s="82"/>
    </row>
    <row r="25" spans="1:19" ht="16.5" thickBot="1" x14ac:dyDescent="0.3">
      <c r="A25" s="501" t="s">
        <v>146</v>
      </c>
      <c r="B25" s="501"/>
      <c r="C25" s="501"/>
      <c r="D25" s="501"/>
      <c r="E25" s="501"/>
      <c r="F25" s="197" t="s">
        <v>95</v>
      </c>
      <c r="G25" s="78"/>
      <c r="H25" s="78"/>
      <c r="I25" s="78"/>
      <c r="J25" s="78"/>
      <c r="K25" s="78"/>
      <c r="L25" s="87"/>
      <c r="M25" s="87"/>
      <c r="N25" s="87"/>
      <c r="O25" s="87"/>
      <c r="P25" s="87"/>
    </row>
    <row r="26" spans="1:19" x14ac:dyDescent="0.25">
      <c r="A26" s="79" t="s">
        <v>155</v>
      </c>
      <c r="B26" s="43"/>
      <c r="C26" s="43"/>
      <c r="D26" s="154"/>
      <c r="E26" s="81"/>
      <c r="F26" s="81"/>
      <c r="G26" s="45"/>
      <c r="H26" s="45"/>
      <c r="I26" s="45"/>
      <c r="J26" s="45"/>
      <c r="K26" s="45"/>
      <c r="L26" s="87"/>
      <c r="M26" s="87"/>
      <c r="N26" s="87"/>
      <c r="O26" s="87"/>
      <c r="P26" s="87"/>
      <c r="Q26" s="87"/>
    </row>
    <row r="27" spans="1:19" x14ac:dyDescent="0.25">
      <c r="A27" s="84" t="s">
        <v>62</v>
      </c>
      <c r="B27" s="85" t="s">
        <v>63</v>
      </c>
      <c r="C27" s="86"/>
      <c r="D27" s="194"/>
      <c r="E27" s="86"/>
      <c r="F27" s="86"/>
      <c r="G27" s="45"/>
      <c r="H27" s="45"/>
      <c r="I27" s="45"/>
      <c r="J27" s="45"/>
      <c r="K27" s="45"/>
      <c r="L27" s="126"/>
      <c r="M27" s="126"/>
      <c r="N27" s="87"/>
      <c r="O27" s="87"/>
      <c r="P27" s="87"/>
      <c r="Q27" s="87"/>
    </row>
    <row r="28" spans="1:19" x14ac:dyDescent="0.25">
      <c r="A28" s="89" t="s">
        <v>252</v>
      </c>
      <c r="B28" s="394" t="str">
        <f>IF('4. Multi-Year MOE Summary'!C4="","",'4. Multi-Year MOE Summary'!C4)</f>
        <v/>
      </c>
      <c r="C28" s="86"/>
      <c r="D28" s="194"/>
      <c r="E28" s="86"/>
      <c r="F28" s="86"/>
      <c r="G28" s="45"/>
      <c r="H28" s="45"/>
      <c r="I28" s="45"/>
      <c r="J28" s="45"/>
      <c r="K28" s="45"/>
      <c r="L28" s="126"/>
      <c r="M28" s="126"/>
      <c r="N28" s="87"/>
      <c r="O28" s="87"/>
      <c r="P28" s="87"/>
      <c r="Q28" s="87"/>
    </row>
    <row r="29" spans="1:19" x14ac:dyDescent="0.25">
      <c r="A29" s="89" t="s">
        <v>64</v>
      </c>
      <c r="B29" s="394" t="str">
        <f>IF('4. Multi-Year MOE Summary'!C3="","",'4. Multi-Year MOE Summary'!C3)</f>
        <v/>
      </c>
      <c r="C29" s="87"/>
      <c r="D29" s="195"/>
      <c r="E29" s="87"/>
      <c r="F29" s="86"/>
      <c r="G29" s="86"/>
      <c r="H29" s="86"/>
      <c r="I29" s="86"/>
      <c r="J29" s="86"/>
      <c r="K29" s="86"/>
      <c r="L29" s="126"/>
      <c r="M29" s="126"/>
      <c r="N29" s="93"/>
      <c r="O29" s="93"/>
      <c r="P29" s="93"/>
      <c r="Q29" s="93"/>
    </row>
    <row r="30" spans="1:19" x14ac:dyDescent="0.25">
      <c r="A30" s="89" t="s">
        <v>65</v>
      </c>
      <c r="B30" s="90" t="str">
        <f>IF(B28="","",B28-B29)</f>
        <v/>
      </c>
      <c r="C30" s="86" t="str">
        <f>IF(B30="","",IF(B30&gt;=0,"Not eligible for this exception",""))</f>
        <v/>
      </c>
      <c r="D30" s="194"/>
      <c r="E30" s="86"/>
      <c r="F30" s="86"/>
      <c r="G30" s="91"/>
      <c r="H30" s="91"/>
      <c r="I30" s="92"/>
      <c r="J30" s="78"/>
      <c r="K30" s="45"/>
      <c r="L30" s="126"/>
      <c r="M30" s="126"/>
      <c r="N30" s="97"/>
      <c r="O30" s="97"/>
      <c r="P30" s="97"/>
      <c r="Q30" s="97"/>
    </row>
    <row r="31" spans="1:19" x14ac:dyDescent="0.25">
      <c r="A31" s="94" t="s">
        <v>66</v>
      </c>
      <c r="B31" s="95" t="str">
        <f>IF(B30&lt;=0,ABS(B30/B29),"")</f>
        <v/>
      </c>
      <c r="C31" s="96"/>
      <c r="D31" s="196"/>
      <c r="E31" s="96"/>
      <c r="F31" s="78"/>
      <c r="G31" s="78"/>
      <c r="H31" s="52"/>
      <c r="I31" s="52"/>
      <c r="J31" s="78"/>
      <c r="K31" s="45"/>
      <c r="L31" s="126"/>
      <c r="M31" s="126"/>
      <c r="N31" s="98"/>
      <c r="O31" s="98"/>
      <c r="P31" s="99"/>
      <c r="Q31" s="99"/>
    </row>
    <row r="32" spans="1:19" x14ac:dyDescent="0.25">
      <c r="A32" s="183" t="s">
        <v>62</v>
      </c>
      <c r="B32" s="184" t="s">
        <v>33</v>
      </c>
      <c r="C32" s="184" t="s">
        <v>0</v>
      </c>
      <c r="D32" s="78"/>
      <c r="E32" s="52"/>
      <c r="F32" s="52"/>
      <c r="G32" s="78"/>
      <c r="H32" s="45"/>
      <c r="I32" s="45"/>
      <c r="L32" s="99"/>
      <c r="M32" s="99"/>
      <c r="N32" s="99"/>
      <c r="O32" s="99"/>
    </row>
    <row r="33" spans="1:28" x14ac:dyDescent="0.25">
      <c r="A33" s="186" t="s">
        <v>103</v>
      </c>
      <c r="B33" s="100" t="str">
        <f>IF(B30&gt;=0,"",IF('3. Getting Started'!B7="No","",'4. Multi-Year MOE Summary'!D3))</f>
        <v/>
      </c>
      <c r="C33" s="100" t="str">
        <f>IF(B30&gt;=0,"",IF('3. Getting Started'!B7="No","",'4. Multi-Year MOE Summary'!F3))</f>
        <v/>
      </c>
      <c r="D33" s="101"/>
      <c r="E33" s="55"/>
      <c r="F33" s="55"/>
      <c r="G33" s="52"/>
      <c r="H33" s="45"/>
      <c r="I33" s="45"/>
      <c r="L33" s="99"/>
      <c r="M33" s="99"/>
    </row>
    <row r="34" spans="1:28" x14ac:dyDescent="0.25">
      <c r="A34" s="329" t="s">
        <v>67</v>
      </c>
      <c r="B34" s="322">
        <f>IF(B30&gt;=0,0,IF('3. Getting Started'!B7="No",0,B31*B33))</f>
        <v>0</v>
      </c>
      <c r="C34" s="322">
        <f>IF(B30&gt;=0,0,IF('3. Getting Started'!B7="No",0,B31*C33))</f>
        <v>0</v>
      </c>
      <c r="D34" s="102"/>
      <c r="E34" s="82"/>
      <c r="F34" s="82"/>
      <c r="G34" s="81"/>
      <c r="H34" s="52"/>
      <c r="I34" s="45"/>
      <c r="J34" s="87"/>
      <c r="K34" s="87"/>
    </row>
    <row r="35" spans="1:28" ht="16.5" thickBot="1" x14ac:dyDescent="0.3">
      <c r="A35" s="499" t="s">
        <v>146</v>
      </c>
      <c r="B35" s="499"/>
      <c r="C35" s="499"/>
      <c r="D35" s="86"/>
      <c r="E35" s="86"/>
      <c r="F35" s="86"/>
      <c r="G35" s="103"/>
      <c r="H35" s="103"/>
      <c r="I35" s="104"/>
      <c r="J35" s="77"/>
      <c r="K35" s="45"/>
      <c r="P35" s="82"/>
      <c r="Q35" s="82"/>
      <c r="R35" s="82"/>
      <c r="S35" s="82"/>
      <c r="T35" s="82"/>
      <c r="U35" s="55"/>
      <c r="V35" s="82"/>
      <c r="W35" s="82"/>
      <c r="X35" s="82"/>
      <c r="Y35" s="82"/>
      <c r="Z35" s="82"/>
      <c r="AA35" s="82"/>
    </row>
    <row r="36" spans="1:28" x14ac:dyDescent="0.25">
      <c r="A36" s="79" t="s">
        <v>156</v>
      </c>
      <c r="B36" s="105"/>
      <c r="C36" s="106"/>
      <c r="D36" s="107"/>
      <c r="E36" s="91"/>
      <c r="F36" s="91"/>
      <c r="G36" s="103"/>
      <c r="H36" s="103"/>
      <c r="I36" s="104"/>
      <c r="J36" s="77"/>
      <c r="K36" s="45"/>
      <c r="P36" s="82"/>
      <c r="Q36" s="82"/>
      <c r="R36" s="82"/>
      <c r="S36" s="82"/>
      <c r="T36" s="82"/>
      <c r="U36" s="82"/>
      <c r="V36" s="82"/>
      <c r="W36" s="82"/>
      <c r="X36" s="82"/>
      <c r="Y36" s="82"/>
      <c r="Z36" s="82"/>
      <c r="AA36" s="82"/>
    </row>
    <row r="37" spans="1:28" x14ac:dyDescent="0.25">
      <c r="A37" s="110" t="s">
        <v>158</v>
      </c>
      <c r="B37" s="52"/>
      <c r="C37" s="114"/>
      <c r="D37" s="76"/>
      <c r="E37" s="78"/>
      <c r="F37" s="78"/>
      <c r="G37" s="103"/>
      <c r="H37" s="103"/>
      <c r="I37" s="104"/>
      <c r="J37" s="77"/>
      <c r="K37" s="45"/>
      <c r="P37" s="55"/>
      <c r="Q37" s="55"/>
      <c r="R37" s="55"/>
      <c r="S37" s="55"/>
      <c r="T37" s="55"/>
      <c r="U37" s="55"/>
      <c r="V37" s="55"/>
      <c r="W37" s="55"/>
      <c r="X37" s="55"/>
      <c r="Y37" s="55"/>
      <c r="Z37" s="55"/>
      <c r="AA37" s="55"/>
    </row>
    <row r="38" spans="1:28" ht="27" customHeight="1" x14ac:dyDescent="0.25">
      <c r="A38" s="160" t="s">
        <v>157</v>
      </c>
      <c r="B38" s="52"/>
      <c r="C38" s="111"/>
      <c r="D38" s="76"/>
      <c r="E38" s="78"/>
      <c r="F38" s="78"/>
      <c r="G38" s="103"/>
      <c r="H38" s="103"/>
      <c r="I38" s="104"/>
      <c r="J38" s="77"/>
      <c r="K38" s="45"/>
      <c r="L38" s="55"/>
      <c r="Q38" s="55"/>
      <c r="R38" s="55"/>
      <c r="S38" s="55"/>
      <c r="T38" s="55"/>
      <c r="U38" s="55"/>
      <c r="V38" s="55"/>
      <c r="W38" s="55"/>
      <c r="X38" s="55"/>
      <c r="Y38" s="55"/>
      <c r="Z38" s="55"/>
      <c r="AA38" s="55"/>
      <c r="AB38" s="55"/>
    </row>
    <row r="39" spans="1:28" x14ac:dyDescent="0.25">
      <c r="A39" s="161" t="s">
        <v>61</v>
      </c>
      <c r="B39" s="112" t="s">
        <v>28</v>
      </c>
      <c r="C39" s="162" t="s">
        <v>120</v>
      </c>
      <c r="D39" s="82"/>
      <c r="E39" s="103"/>
      <c r="F39" s="103"/>
      <c r="G39" s="104"/>
      <c r="H39" s="77"/>
      <c r="I39" s="45"/>
      <c r="J39" s="103"/>
      <c r="K39" s="70"/>
      <c r="P39" s="70"/>
      <c r="Q39" s="70"/>
      <c r="R39" s="70"/>
      <c r="S39" s="70"/>
      <c r="T39" s="70"/>
      <c r="U39" s="70"/>
      <c r="V39" s="70"/>
      <c r="W39" s="70"/>
      <c r="X39" s="70"/>
      <c r="Y39" s="70"/>
      <c r="Z39" s="70"/>
      <c r="AA39" s="70"/>
    </row>
    <row r="40" spans="1:28" x14ac:dyDescent="0.25">
      <c r="A40" s="163"/>
      <c r="B40" s="127"/>
      <c r="C40" s="164"/>
      <c r="D40" s="103"/>
      <c r="E40" s="103"/>
      <c r="F40" s="103"/>
      <c r="G40" s="104"/>
      <c r="H40" s="77"/>
      <c r="I40" s="45"/>
      <c r="J40" s="103"/>
      <c r="K40" s="70"/>
      <c r="P40" s="70"/>
      <c r="Q40" s="70"/>
      <c r="R40" s="70"/>
      <c r="S40" s="70"/>
      <c r="T40" s="70"/>
      <c r="U40" s="70"/>
      <c r="V40" s="70"/>
      <c r="W40" s="70"/>
      <c r="X40" s="70"/>
      <c r="Y40" s="70"/>
      <c r="Z40" s="70"/>
      <c r="AA40" s="70"/>
    </row>
    <row r="41" spans="1:28" x14ac:dyDescent="0.25">
      <c r="A41" s="163"/>
      <c r="B41" s="127"/>
      <c r="C41" s="164"/>
      <c r="D41" s="103"/>
      <c r="E41" s="52"/>
      <c r="F41" s="52"/>
      <c r="G41" s="52"/>
      <c r="H41" s="52"/>
      <c r="I41" s="52"/>
      <c r="J41" s="103"/>
      <c r="K41" s="70"/>
      <c r="P41" s="70"/>
      <c r="Q41" s="70"/>
      <c r="R41" s="70"/>
      <c r="S41" s="70"/>
      <c r="T41" s="70"/>
      <c r="U41" s="70"/>
      <c r="V41" s="70"/>
      <c r="W41" s="70"/>
      <c r="X41" s="70"/>
      <c r="Y41" s="70"/>
      <c r="Z41" s="70"/>
      <c r="AA41" s="70"/>
    </row>
    <row r="42" spans="1:28" x14ac:dyDescent="0.25">
      <c r="A42" s="163"/>
      <c r="B42" s="127"/>
      <c r="C42" s="164"/>
      <c r="D42" s="103"/>
      <c r="E42" s="52"/>
      <c r="F42" s="52"/>
      <c r="G42" s="52"/>
      <c r="H42" s="52"/>
      <c r="I42" s="52"/>
      <c r="J42" s="103"/>
      <c r="K42" s="70"/>
      <c r="P42" s="70"/>
      <c r="Q42" s="70"/>
      <c r="R42" s="70"/>
      <c r="S42" s="70"/>
      <c r="T42" s="70"/>
      <c r="U42" s="70"/>
      <c r="V42" s="70"/>
      <c r="W42" s="70"/>
      <c r="X42" s="70"/>
      <c r="Y42" s="70"/>
      <c r="Z42" s="70"/>
      <c r="AA42" s="70"/>
    </row>
    <row r="43" spans="1:28" x14ac:dyDescent="0.25">
      <c r="A43" s="163"/>
      <c r="B43" s="127"/>
      <c r="C43" s="164"/>
      <c r="D43" s="103"/>
      <c r="E43" s="81"/>
      <c r="F43" s="81"/>
      <c r="G43" s="81"/>
      <c r="H43" s="92"/>
      <c r="I43" s="78"/>
      <c r="J43" s="103"/>
      <c r="K43" s="70"/>
      <c r="P43" s="70"/>
      <c r="Q43" s="70"/>
      <c r="R43" s="70"/>
      <c r="S43" s="70"/>
      <c r="T43" s="70"/>
      <c r="U43" s="70"/>
      <c r="V43" s="70"/>
      <c r="W43" s="70"/>
      <c r="X43" s="70"/>
      <c r="Y43" s="70"/>
      <c r="Z43" s="70"/>
      <c r="AA43" s="70"/>
    </row>
    <row r="44" spans="1:28" x14ac:dyDescent="0.25">
      <c r="A44" s="163"/>
      <c r="B44" s="127"/>
      <c r="C44" s="164"/>
      <c r="D44" s="103"/>
      <c r="F44" s="78"/>
      <c r="G44" s="45"/>
      <c r="H44" s="45"/>
      <c r="I44" s="77"/>
      <c r="J44" s="103"/>
      <c r="K44" s="70"/>
      <c r="P44" s="55"/>
      <c r="Q44" s="55"/>
      <c r="R44" s="55"/>
      <c r="S44" s="55"/>
      <c r="T44" s="55"/>
      <c r="U44" s="55"/>
      <c r="V44" s="55"/>
      <c r="W44" s="55"/>
      <c r="X44" s="55"/>
      <c r="Y44" s="55"/>
      <c r="Z44" s="55"/>
      <c r="AA44" s="55"/>
    </row>
    <row r="45" spans="1:28" x14ac:dyDescent="0.25">
      <c r="A45" s="165" t="s">
        <v>29</v>
      </c>
      <c r="B45" s="113"/>
      <c r="C45" s="317">
        <f>SUM(C40:C44)</f>
        <v>0</v>
      </c>
      <c r="D45" s="103"/>
      <c r="E45" s="55"/>
      <c r="F45" s="52"/>
      <c r="G45" s="45"/>
      <c r="H45" s="45"/>
      <c r="I45" s="45"/>
      <c r="J45" s="103"/>
      <c r="K45" s="70"/>
      <c r="P45" s="55"/>
      <c r="Q45" s="55"/>
      <c r="R45" s="55"/>
      <c r="S45" s="55"/>
      <c r="T45" s="55"/>
      <c r="U45" s="55"/>
      <c r="V45" s="55"/>
      <c r="W45" s="55"/>
      <c r="X45" s="55"/>
      <c r="Y45" s="55"/>
      <c r="Z45" s="55"/>
      <c r="AA45" s="55"/>
    </row>
    <row r="46" spans="1:28" ht="16.5" thickBot="1" x14ac:dyDescent="0.3">
      <c r="A46" s="491" t="s">
        <v>146</v>
      </c>
      <c r="B46" s="491"/>
      <c r="C46" s="491"/>
      <c r="D46" s="52"/>
      <c r="E46" s="52"/>
      <c r="F46" s="52"/>
      <c r="G46" s="103"/>
      <c r="H46" s="77"/>
      <c r="I46" s="45"/>
      <c r="J46" s="45"/>
      <c r="K46" s="45"/>
      <c r="P46" s="70"/>
      <c r="Q46" s="70"/>
      <c r="R46" s="70"/>
      <c r="S46" s="70"/>
      <c r="T46" s="70"/>
      <c r="U46" s="70"/>
      <c r="V46" s="70"/>
      <c r="W46" s="70"/>
      <c r="X46" s="70"/>
      <c r="Y46" s="70"/>
      <c r="Z46" s="70"/>
      <c r="AA46" s="70"/>
    </row>
    <row r="47" spans="1:28" x14ac:dyDescent="0.25">
      <c r="A47" s="79" t="s">
        <v>160</v>
      </c>
      <c r="B47" s="80"/>
      <c r="C47" s="154"/>
      <c r="D47" s="81"/>
      <c r="E47" s="81"/>
      <c r="F47" s="81"/>
      <c r="G47" s="103"/>
      <c r="H47" s="77"/>
      <c r="I47" s="45"/>
      <c r="J47" s="45"/>
      <c r="K47" s="45"/>
      <c r="O47" s="70"/>
      <c r="P47" s="70"/>
      <c r="Q47" s="70"/>
      <c r="R47" s="70"/>
      <c r="S47" s="70"/>
      <c r="T47" s="70"/>
      <c r="U47" s="70"/>
      <c r="V47" s="70"/>
      <c r="W47" s="70"/>
      <c r="X47" s="70"/>
      <c r="Y47" s="70"/>
      <c r="Z47" s="70"/>
    </row>
    <row r="48" spans="1:28" ht="22.9" customHeight="1" x14ac:dyDescent="0.25">
      <c r="A48" s="51" t="s">
        <v>159</v>
      </c>
      <c r="B48" s="111"/>
      <c r="C48" s="154"/>
      <c r="D48" s="52"/>
      <c r="E48" s="55"/>
      <c r="F48" s="55"/>
      <c r="G48" s="103"/>
      <c r="H48" s="77"/>
      <c r="I48" s="45"/>
      <c r="J48" s="45"/>
      <c r="K48" s="45"/>
      <c r="O48" s="70"/>
      <c r="P48" s="70"/>
      <c r="Q48" s="70"/>
      <c r="R48" s="70"/>
      <c r="S48" s="70"/>
      <c r="T48" s="70"/>
      <c r="U48" s="70"/>
      <c r="V48" s="70"/>
      <c r="W48" s="70"/>
      <c r="X48" s="70"/>
      <c r="Y48" s="70"/>
      <c r="Z48" s="70"/>
    </row>
    <row r="49" spans="1:26" x14ac:dyDescent="0.25">
      <c r="A49" s="115" t="s">
        <v>31</v>
      </c>
      <c r="B49" s="117" t="s">
        <v>30</v>
      </c>
      <c r="C49" s="82"/>
      <c r="D49" s="82"/>
      <c r="E49" s="103"/>
      <c r="F49" s="77"/>
      <c r="G49" s="45"/>
      <c r="H49" s="45"/>
      <c r="I49" s="45"/>
      <c r="J49" s="55"/>
      <c r="O49" s="70"/>
      <c r="P49" s="70"/>
      <c r="Q49" s="70"/>
      <c r="R49" s="70"/>
      <c r="S49" s="70"/>
      <c r="T49" s="70"/>
      <c r="U49" s="70"/>
      <c r="V49" s="70"/>
      <c r="W49" s="70"/>
      <c r="X49" s="70"/>
      <c r="Y49" s="70"/>
      <c r="Z49" s="70"/>
    </row>
    <row r="50" spans="1:26" ht="60" customHeight="1" x14ac:dyDescent="0.25">
      <c r="A50" s="189"/>
      <c r="B50" s="169"/>
      <c r="C50" s="103"/>
      <c r="D50" s="103"/>
      <c r="E50" s="103"/>
      <c r="F50" s="52"/>
      <c r="G50" s="45"/>
      <c r="H50" s="45"/>
      <c r="I50" s="45"/>
      <c r="J50" s="70"/>
      <c r="O50" s="70"/>
      <c r="P50" s="70"/>
      <c r="Q50" s="70"/>
      <c r="R50" s="70"/>
      <c r="S50" s="70"/>
      <c r="T50" s="70"/>
      <c r="U50" s="70"/>
      <c r="V50" s="70"/>
      <c r="W50" s="70"/>
      <c r="X50" s="70"/>
      <c r="Y50" s="70"/>
      <c r="Z50" s="70"/>
    </row>
    <row r="51" spans="1:26" ht="60" customHeight="1" x14ac:dyDescent="0.25">
      <c r="A51" s="189"/>
      <c r="B51" s="169"/>
      <c r="C51" s="103"/>
      <c r="D51" s="103"/>
      <c r="E51" s="104"/>
      <c r="F51" s="104"/>
      <c r="G51" s="104"/>
      <c r="H51" s="104"/>
      <c r="I51" s="52"/>
      <c r="J51" s="70"/>
      <c r="O51" s="70"/>
      <c r="P51" s="70"/>
      <c r="Q51" s="70"/>
      <c r="R51" s="70"/>
      <c r="S51" s="70"/>
      <c r="T51" s="70"/>
      <c r="U51" s="70"/>
      <c r="V51" s="70"/>
      <c r="W51" s="70"/>
      <c r="X51" s="70"/>
      <c r="Y51" s="70"/>
      <c r="Z51" s="70"/>
    </row>
    <row r="52" spans="1:26" ht="60" customHeight="1" x14ac:dyDescent="0.25">
      <c r="A52" s="189"/>
      <c r="B52" s="169"/>
      <c r="C52" s="103"/>
      <c r="D52" s="103"/>
      <c r="E52" s="52"/>
      <c r="F52" s="52"/>
      <c r="G52" s="52"/>
      <c r="H52" s="52"/>
      <c r="I52" s="52"/>
      <c r="J52" s="70"/>
    </row>
    <row r="53" spans="1:26" ht="60" customHeight="1" x14ac:dyDescent="0.25">
      <c r="A53" s="189"/>
      <c r="B53" s="169"/>
      <c r="C53" s="103"/>
      <c r="D53" s="103"/>
      <c r="E53" s="118"/>
      <c r="F53" s="118"/>
      <c r="G53" s="119"/>
      <c r="H53" s="86"/>
      <c r="I53" s="86"/>
      <c r="J53" s="70"/>
    </row>
    <row r="54" spans="1:26" ht="60" customHeight="1" x14ac:dyDescent="0.25">
      <c r="A54" s="189"/>
      <c r="B54" s="169"/>
      <c r="C54" s="103"/>
      <c r="D54" s="103"/>
      <c r="E54" s="119"/>
      <c r="F54" s="119"/>
      <c r="G54" s="86"/>
      <c r="H54" s="86"/>
      <c r="I54" s="45"/>
      <c r="J54" s="70"/>
    </row>
    <row r="55" spans="1:26" x14ac:dyDescent="0.25">
      <c r="A55" s="120" t="s">
        <v>29</v>
      </c>
      <c r="B55" s="343">
        <f>SUM(B50:B54)</f>
        <v>0</v>
      </c>
      <c r="C55" s="103"/>
      <c r="D55" s="103"/>
      <c r="E55" s="55"/>
      <c r="G55" s="78"/>
      <c r="H55" s="45"/>
      <c r="I55" s="45"/>
      <c r="J55" s="70"/>
    </row>
    <row r="56" spans="1:26" ht="16.5" thickBot="1" x14ac:dyDescent="0.3">
      <c r="A56" s="499" t="s">
        <v>146</v>
      </c>
      <c r="B56" s="499"/>
      <c r="C56" s="45"/>
      <c r="D56" s="52"/>
      <c r="E56" s="52"/>
      <c r="F56" s="52"/>
      <c r="G56" s="103"/>
      <c r="H56" s="103"/>
      <c r="I56" s="45"/>
      <c r="J56" s="45"/>
      <c r="K56" s="45"/>
    </row>
    <row r="57" spans="1:26" x14ac:dyDescent="0.25">
      <c r="A57" s="170" t="s">
        <v>162</v>
      </c>
      <c r="B57" s="106"/>
      <c r="C57" s="107"/>
      <c r="D57" s="91"/>
      <c r="E57" s="91"/>
      <c r="F57" s="103"/>
      <c r="G57" s="103"/>
      <c r="H57" s="45"/>
      <c r="I57" s="45"/>
      <c r="J57" s="45"/>
    </row>
    <row r="58" spans="1:26" ht="28.15" customHeight="1" x14ac:dyDescent="0.25">
      <c r="A58" s="51" t="s">
        <v>161</v>
      </c>
      <c r="B58" s="121"/>
      <c r="C58" s="174"/>
      <c r="D58" s="92"/>
      <c r="E58" s="119"/>
      <c r="F58" s="103"/>
      <c r="G58" s="103"/>
      <c r="H58" s="45"/>
      <c r="I58" s="45"/>
      <c r="J58" s="45"/>
      <c r="K58" s="87"/>
      <c r="L58" s="87"/>
    </row>
    <row r="59" spans="1:26" x14ac:dyDescent="0.25">
      <c r="A59" s="180" t="s">
        <v>61</v>
      </c>
      <c r="B59" s="162" t="s">
        <v>84</v>
      </c>
      <c r="C59" s="82"/>
      <c r="D59" s="103"/>
      <c r="E59" s="103"/>
      <c r="F59" s="45"/>
      <c r="G59" s="45"/>
      <c r="H59" s="45"/>
    </row>
    <row r="60" spans="1:26" ht="15.4" customHeight="1" x14ac:dyDescent="0.25">
      <c r="A60" s="163"/>
      <c r="B60" s="164"/>
      <c r="C60" s="103"/>
      <c r="D60" s="103"/>
      <c r="E60" s="103"/>
      <c r="F60" s="45"/>
      <c r="G60" s="45"/>
      <c r="H60" s="45"/>
    </row>
    <row r="61" spans="1:26" x14ac:dyDescent="0.25">
      <c r="A61" s="163"/>
      <c r="B61" s="164"/>
      <c r="C61" s="103"/>
      <c r="D61" s="45"/>
      <c r="E61" s="45"/>
      <c r="F61" s="45"/>
      <c r="G61" s="45"/>
      <c r="H61" s="45"/>
    </row>
    <row r="62" spans="1:26" x14ac:dyDescent="0.25">
      <c r="A62" s="163"/>
      <c r="B62" s="164"/>
      <c r="C62" s="103"/>
      <c r="D62" s="45"/>
      <c r="E62" s="45"/>
      <c r="F62" s="45"/>
      <c r="G62" s="45"/>
      <c r="H62" s="45"/>
    </row>
    <row r="63" spans="1:26" x14ac:dyDescent="0.25">
      <c r="A63" s="163"/>
      <c r="B63" s="164"/>
      <c r="C63" s="103"/>
      <c r="D63" s="45"/>
      <c r="E63" s="45"/>
      <c r="F63" s="45"/>
      <c r="G63" s="45"/>
      <c r="H63" s="45"/>
    </row>
    <row r="64" spans="1:26" x14ac:dyDescent="0.25">
      <c r="A64" s="163"/>
      <c r="B64" s="164"/>
      <c r="C64" s="103"/>
      <c r="D64" s="45"/>
      <c r="E64" s="45"/>
      <c r="F64" s="45"/>
      <c r="G64" s="45"/>
      <c r="H64" s="45"/>
    </row>
    <row r="65" spans="1:11" x14ac:dyDescent="0.25">
      <c r="A65" s="165" t="s">
        <v>29</v>
      </c>
      <c r="B65" s="317">
        <f>SUM(B60:B64)</f>
        <v>0</v>
      </c>
      <c r="C65" s="103"/>
      <c r="D65" s="45"/>
      <c r="E65" s="45"/>
      <c r="F65" s="45"/>
      <c r="G65" s="45"/>
      <c r="H65" s="45"/>
    </row>
    <row r="66" spans="1:11" ht="16.5" thickBot="1" x14ac:dyDescent="0.3">
      <c r="A66" s="493" t="s">
        <v>146</v>
      </c>
      <c r="B66" s="493"/>
      <c r="C66" s="45"/>
      <c r="D66" s="45"/>
      <c r="E66" s="45"/>
      <c r="F66" s="45"/>
      <c r="G66" s="45"/>
      <c r="H66" s="45"/>
      <c r="I66" s="45"/>
      <c r="J66" s="45"/>
      <c r="K66" s="45"/>
    </row>
    <row r="67" spans="1:11" ht="18.75" x14ac:dyDescent="0.25">
      <c r="A67" s="181" t="s">
        <v>76</v>
      </c>
      <c r="B67" s="176"/>
      <c r="C67" s="179"/>
      <c r="D67" s="179"/>
      <c r="E67" s="45"/>
      <c r="F67" s="45"/>
      <c r="G67" s="45"/>
      <c r="H67" s="45"/>
      <c r="I67" s="45"/>
      <c r="J67" s="45"/>
      <c r="K67" s="45"/>
    </row>
    <row r="68" spans="1:11" x14ac:dyDescent="0.25">
      <c r="A68" s="177" t="s">
        <v>62</v>
      </c>
      <c r="B68" s="182" t="s">
        <v>85</v>
      </c>
      <c r="C68" s="411" t="s">
        <v>151</v>
      </c>
      <c r="D68" s="45"/>
      <c r="E68" s="45"/>
      <c r="F68" s="45"/>
      <c r="G68" s="45"/>
      <c r="H68" s="45"/>
      <c r="I68" s="45"/>
    </row>
    <row r="69" spans="1:11" x14ac:dyDescent="0.25">
      <c r="A69" s="330" t="s">
        <v>68</v>
      </c>
      <c r="B69" s="344">
        <v>0</v>
      </c>
      <c r="C69" s="462" t="s">
        <v>152</v>
      </c>
      <c r="D69" s="45"/>
      <c r="E69" s="45"/>
      <c r="F69" s="45"/>
      <c r="G69" s="45"/>
      <c r="H69" s="45"/>
      <c r="I69" s="45"/>
    </row>
    <row r="70" spans="1:11" ht="30" customHeight="1" x14ac:dyDescent="0.25">
      <c r="A70" s="473" t="s">
        <v>255</v>
      </c>
      <c r="B70" s="439"/>
      <c r="C70" s="412"/>
      <c r="D70" s="45"/>
      <c r="E70" s="45"/>
      <c r="F70" s="45"/>
      <c r="G70" s="45"/>
      <c r="H70" s="45"/>
      <c r="I70" s="45"/>
    </row>
    <row r="71" spans="1:11" s="426" customFormat="1" ht="12" x14ac:dyDescent="0.2">
      <c r="A71" s="417" t="s">
        <v>256</v>
      </c>
      <c r="B71" s="441"/>
      <c r="C71" s="443"/>
      <c r="D71" s="423"/>
      <c r="E71" s="423"/>
      <c r="F71" s="423"/>
      <c r="G71" s="423"/>
      <c r="H71" s="423"/>
      <c r="I71" s="423"/>
    </row>
    <row r="72" spans="1:11" x14ac:dyDescent="0.25">
      <c r="A72" s="498" t="s">
        <v>148</v>
      </c>
      <c r="B72" s="498"/>
      <c r="C72" s="498"/>
      <c r="D72" s="498"/>
      <c r="E72" s="498"/>
      <c r="F72" s="498"/>
    </row>
  </sheetData>
  <sheetProtection algorithmName="SHA-512" hashValue="lrfhBlDgzuWwGuX4crcfshLr+a64+SrAfSyh2z3QLvFw7thkzPSzMAk2p+x3wzcdffSX3RDGb/R8t4/OflZARg==" saltValue="y/8X9McX9TyfISv/JdDPwQ==" spinCount="100000" sheet="1" objects="1" scenarios="1"/>
  <mergeCells count="7">
    <mergeCell ref="A72:F72"/>
    <mergeCell ref="A21:F21"/>
    <mergeCell ref="A25:E25"/>
    <mergeCell ref="A35:C35"/>
    <mergeCell ref="A46:C46"/>
    <mergeCell ref="A56:B56"/>
    <mergeCell ref="A66:B66"/>
  </mergeCells>
  <conditionalFormatting sqref="A24">
    <cfRule type="containsText" dxfId="287" priority="8" operator="containsText" text="Not eligible for this exception">
      <formula>NOT(ISERROR(SEARCH("Not eligible for this exception",A24)))</formula>
    </cfRule>
  </conditionalFormatting>
  <conditionalFormatting sqref="B33:C34">
    <cfRule type="expression" dxfId="286" priority="6">
      <formula>$B$30&gt;=0</formula>
    </cfRule>
  </conditionalFormatting>
  <conditionalFormatting sqref="B24:E24">
    <cfRule type="expression" dxfId="285" priority="5">
      <formula>$B$30&gt;=0</formula>
    </cfRule>
  </conditionalFormatting>
  <hyperlinks>
    <hyperlink ref="C69" r:id="rId1" xr:uid="{00000000-0004-0000-1300-000000000000}"/>
    <hyperlink ref="A71" r:id="rId2" xr:uid="{00000000-0004-0000-1300-000001000000}"/>
  </hyperlinks>
  <pageMargins left="0.75" right="0.75" top="1" bottom="1" header="0.5" footer="0.5"/>
  <pageSetup orientation="portrait" horizontalDpi="4294967292" verticalDpi="4294967292" r:id="rId3"/>
  <tableParts count="9">
    <tablePart r:id="rId4"/>
    <tablePart r:id="rId5"/>
    <tablePart r:id="rId6"/>
    <tablePart r:id="rId7"/>
    <tablePart r:id="rId8"/>
    <tablePart r:id="rId9"/>
    <tablePart r:id="rId10"/>
    <tablePart r:id="rId11"/>
    <tablePart r:id="rId12"/>
  </tableParts>
  <extLst>
    <ext xmlns:x14="http://schemas.microsoft.com/office/spreadsheetml/2009/9/main" uri="{78C0D931-6437-407d-A8EE-F0AAD7539E65}">
      <x14:conditionalFormattings>
        <x14:conditionalFormatting xmlns:xm="http://schemas.microsoft.com/office/excel/2006/main">
          <x14:cfRule type="expression" priority="4" id="{40790A61-19BB-4C04-877C-932F196D522F}">
            <xm:f>'3. Getting Started'!$B$7="Yes"</xm:f>
            <x14:dxf>
              <fill>
                <patternFill>
                  <bgColor theme="1"/>
                </patternFill>
              </fill>
            </x14:dxf>
          </x14:cfRule>
          <xm:sqref>B24:E24</xm:sqref>
        </x14:conditionalFormatting>
        <x14:conditionalFormatting xmlns:xm="http://schemas.microsoft.com/office/excel/2006/main">
          <x14:cfRule type="expression" priority="7" id="{39407BB5-75FD-4BEE-BF1C-FA1C455653B4}">
            <xm:f>'3. Getting Started'!$B$9="No"</xm:f>
            <x14:dxf>
              <fill>
                <patternFill>
                  <bgColor theme="1"/>
                </patternFill>
              </fill>
            </x14:dxf>
          </x14:cfRule>
          <xm:sqref>A59:B65</xm:sqref>
        </x14:conditionalFormatting>
        <x14:conditionalFormatting xmlns:xm="http://schemas.microsoft.com/office/excel/2006/main">
          <x14:cfRule type="expression" priority="3" id="{B21BB140-C39D-4579-AC2D-0D5ACF1A7B81}">
            <xm:f>'3. Getting Started'!$B$6="No"</xm:f>
            <x14:dxf>
              <fill>
                <patternFill>
                  <bgColor theme="1"/>
                </patternFill>
              </fill>
            </x14:dxf>
          </x14:cfRule>
          <xm:sqref>B24 D24 B33:B34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Lists!$C$2:$C$5</xm:f>
          </x14:formula1>
          <xm:sqref>B40:B44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theme="9"/>
    <pageSetUpPr autoPageBreaks="0"/>
  </sheetPr>
  <dimension ref="A1:AB72"/>
  <sheetViews>
    <sheetView showGridLines="0" zoomScale="90" zoomScaleNormal="90" workbookViewId="0">
      <pane ySplit="1" topLeftCell="A2" activePane="bottomLeft" state="frozen"/>
      <selection pane="bottomLeft" activeCell="A2" sqref="A2"/>
    </sheetView>
  </sheetViews>
  <sheetFormatPr defaultColWidth="0" defaultRowHeight="15.75" zeroHeight="1" x14ac:dyDescent="0.25"/>
  <cols>
    <col min="1" max="1" width="35.25" style="83" customWidth="1"/>
    <col min="2" max="2" width="28.75" style="83" bestFit="1" customWidth="1"/>
    <col min="3" max="5" width="24.75" style="83" customWidth="1"/>
    <col min="6" max="6" width="29.75" style="83" bestFit="1" customWidth="1"/>
    <col min="7" max="11" width="24.75" style="83" hidden="1" customWidth="1"/>
    <col min="12" max="12" width="12.75" style="83" hidden="1" customWidth="1"/>
    <col min="13" max="13" width="11.75" style="83" hidden="1" customWidth="1"/>
    <col min="14" max="18" width="10.75" style="83" hidden="1" customWidth="1"/>
    <col min="19" max="19" width="12" style="83" hidden="1" customWidth="1"/>
    <col min="20" max="28" width="0" style="83" hidden="1" customWidth="1"/>
    <col min="29" max="16384" width="10.75" style="83" hidden="1"/>
  </cols>
  <sheetData>
    <row r="1" spans="1:20" ht="25.9" customHeight="1" thickBot="1" x14ac:dyDescent="0.3">
      <c r="A1" s="46" t="s">
        <v>248</v>
      </c>
      <c r="B1" s="42"/>
      <c r="C1" s="42"/>
      <c r="D1" s="42"/>
      <c r="E1" s="459" t="s">
        <v>165</v>
      </c>
      <c r="F1" s="460" t="str">
        <f>IF('3. Getting Started'!$B2="","",'3. Getting Started'!$B2)</f>
        <v/>
      </c>
      <c r="G1" s="43"/>
      <c r="H1" s="42"/>
      <c r="I1" s="43"/>
      <c r="J1" s="42"/>
      <c r="K1" s="42"/>
      <c r="L1" s="123"/>
      <c r="M1" s="123"/>
      <c r="N1" s="123"/>
      <c r="O1" s="123"/>
      <c r="P1" s="123"/>
      <c r="Q1" s="123"/>
      <c r="R1" s="123"/>
      <c r="S1" s="123"/>
      <c r="T1" s="123"/>
    </row>
    <row r="2" spans="1:20" x14ac:dyDescent="0.25">
      <c r="A2" s="46" t="s">
        <v>153</v>
      </c>
      <c r="B2" s="47"/>
      <c r="C2" s="48"/>
      <c r="D2" s="48"/>
      <c r="E2" s="48"/>
      <c r="F2" s="49"/>
      <c r="G2" s="50"/>
      <c r="H2" s="50"/>
      <c r="I2" s="50"/>
      <c r="J2" s="50"/>
      <c r="K2" s="50"/>
      <c r="L2" s="124"/>
      <c r="M2" s="124"/>
      <c r="N2" s="124"/>
      <c r="O2" s="124"/>
      <c r="P2" s="124"/>
      <c r="Q2" s="124"/>
      <c r="R2" s="124"/>
      <c r="S2" s="124"/>
    </row>
    <row r="3" spans="1:20" x14ac:dyDescent="0.25">
      <c r="A3" s="51" t="s">
        <v>163</v>
      </c>
      <c r="B3" s="52"/>
      <c r="C3" s="50"/>
      <c r="D3" s="50"/>
      <c r="E3" s="50"/>
      <c r="F3" s="53"/>
      <c r="G3" s="50"/>
      <c r="H3" s="50"/>
      <c r="I3" s="50"/>
      <c r="J3" s="50"/>
      <c r="K3" s="50"/>
      <c r="M3" s="55"/>
      <c r="N3" s="55"/>
      <c r="O3" s="55"/>
      <c r="P3" s="55"/>
      <c r="Q3" s="55"/>
      <c r="R3" s="55"/>
    </row>
    <row r="4" spans="1:20" ht="30" customHeight="1" thickBot="1" x14ac:dyDescent="0.3">
      <c r="A4" s="155" t="s">
        <v>20</v>
      </c>
      <c r="B4" s="54"/>
      <c r="C4" s="54"/>
      <c r="D4" s="54"/>
      <c r="E4" s="54"/>
      <c r="F4" s="145"/>
      <c r="G4" s="54"/>
      <c r="H4" s="54"/>
      <c r="I4" s="54"/>
      <c r="J4" s="44"/>
      <c r="K4" s="55"/>
      <c r="L4" s="55"/>
      <c r="M4" s="55"/>
      <c r="N4" s="55"/>
      <c r="O4" s="55"/>
      <c r="P4" s="55"/>
      <c r="Q4" s="55"/>
      <c r="R4" s="55"/>
      <c r="S4" s="55"/>
    </row>
    <row r="5" spans="1:20" x14ac:dyDescent="0.25">
      <c r="A5" s="56" t="s">
        <v>21</v>
      </c>
      <c r="B5" s="57" t="s">
        <v>22</v>
      </c>
      <c r="C5" s="58" t="s">
        <v>23</v>
      </c>
      <c r="D5" s="58" t="s">
        <v>82</v>
      </c>
      <c r="E5" s="59" t="s">
        <v>83</v>
      </c>
      <c r="F5" s="187" t="s">
        <v>116</v>
      </c>
      <c r="G5" s="60"/>
      <c r="H5" s="55"/>
      <c r="I5" s="55"/>
      <c r="J5" s="55"/>
      <c r="K5" s="55"/>
      <c r="L5" s="55"/>
      <c r="M5" s="55"/>
      <c r="N5" s="55"/>
      <c r="O5" s="55"/>
    </row>
    <row r="6" spans="1:20" x14ac:dyDescent="0.25">
      <c r="A6" s="23"/>
      <c r="B6" s="20"/>
      <c r="C6" s="20"/>
      <c r="D6" s="21"/>
      <c r="E6" s="21"/>
      <c r="F6" s="62">
        <f>D6+E6</f>
        <v>0</v>
      </c>
      <c r="G6" s="64"/>
      <c r="H6" s="64"/>
      <c r="I6" s="64"/>
      <c r="J6" s="64"/>
      <c r="K6" s="64"/>
      <c r="L6" s="64"/>
      <c r="M6" s="64"/>
      <c r="N6" s="64"/>
      <c r="O6" s="64"/>
    </row>
    <row r="7" spans="1:20" x14ac:dyDescent="0.25">
      <c r="A7" s="23"/>
      <c r="B7" s="20"/>
      <c r="C7" s="20"/>
      <c r="D7" s="21"/>
      <c r="E7" s="21"/>
      <c r="F7" s="62">
        <f>D7+E7</f>
        <v>0</v>
      </c>
      <c r="G7" s="64"/>
      <c r="H7" s="64"/>
      <c r="I7" s="64"/>
      <c r="J7" s="64"/>
      <c r="K7" s="64"/>
      <c r="L7" s="64"/>
      <c r="M7" s="64"/>
      <c r="N7" s="64"/>
      <c r="O7" s="64"/>
    </row>
    <row r="8" spans="1:20" x14ac:dyDescent="0.25">
      <c r="A8" s="23"/>
      <c r="B8" s="20"/>
      <c r="C8" s="20"/>
      <c r="D8" s="21"/>
      <c r="E8" s="21"/>
      <c r="F8" s="62">
        <f t="shared" ref="F8:F10" si="0">D8+E8</f>
        <v>0</v>
      </c>
      <c r="G8" s="64"/>
      <c r="H8" s="64"/>
      <c r="I8" s="64"/>
      <c r="J8" s="64"/>
      <c r="K8" s="64"/>
      <c r="L8" s="64"/>
      <c r="M8" s="64"/>
      <c r="N8" s="64"/>
      <c r="O8" s="64"/>
    </row>
    <row r="9" spans="1:20" x14ac:dyDescent="0.25">
      <c r="A9" s="23"/>
      <c r="B9" s="20"/>
      <c r="C9" s="20"/>
      <c r="D9" s="21"/>
      <c r="E9" s="21"/>
      <c r="F9" s="62">
        <f t="shared" si="0"/>
        <v>0</v>
      </c>
      <c r="G9" s="64"/>
      <c r="H9" s="64"/>
      <c r="I9" s="64"/>
      <c r="J9" s="64"/>
      <c r="K9" s="64"/>
      <c r="L9" s="64"/>
      <c r="M9" s="64"/>
      <c r="N9" s="64"/>
      <c r="O9" s="64"/>
    </row>
    <row r="10" spans="1:20" x14ac:dyDescent="0.25">
      <c r="A10" s="23"/>
      <c r="B10" s="20"/>
      <c r="C10" s="20"/>
      <c r="D10" s="21"/>
      <c r="E10" s="21"/>
      <c r="F10" s="62">
        <f t="shared" si="0"/>
        <v>0</v>
      </c>
      <c r="G10" s="64"/>
      <c r="H10" s="64"/>
      <c r="I10" s="64"/>
      <c r="J10" s="64"/>
      <c r="K10" s="64"/>
      <c r="L10" s="64"/>
      <c r="M10" s="64"/>
      <c r="N10" s="64"/>
      <c r="O10" s="64"/>
    </row>
    <row r="11" spans="1:20" ht="16.5" thickBot="1" x14ac:dyDescent="0.3">
      <c r="A11" s="65"/>
      <c r="B11" s="66"/>
      <c r="C11" s="67" t="s">
        <v>24</v>
      </c>
      <c r="D11" s="68">
        <f t="shared" ref="D11:F11" si="1">SUM(D6:D10)</f>
        <v>0</v>
      </c>
      <c r="E11" s="68">
        <f t="shared" si="1"/>
        <v>0</v>
      </c>
      <c r="F11" s="62">
        <f t="shared" si="1"/>
        <v>0</v>
      </c>
      <c r="G11" s="64"/>
      <c r="H11" s="64"/>
      <c r="I11" s="64"/>
      <c r="J11" s="64"/>
      <c r="K11" s="64"/>
      <c r="L11" s="64"/>
      <c r="M11" s="64"/>
      <c r="N11" s="64"/>
      <c r="O11" s="64"/>
    </row>
    <row r="12" spans="1:20" ht="36" customHeight="1" thickBot="1" x14ac:dyDescent="0.3">
      <c r="A12" s="156" t="s">
        <v>25</v>
      </c>
      <c r="B12" s="42"/>
      <c r="C12" s="42"/>
      <c r="D12" s="42"/>
      <c r="E12" s="42"/>
      <c r="F12" s="145"/>
      <c r="G12" s="54"/>
      <c r="H12" s="54"/>
      <c r="I12" s="54"/>
      <c r="J12" s="75"/>
      <c r="K12" s="55"/>
      <c r="L12" s="70"/>
      <c r="M12" s="55"/>
      <c r="N12" s="55"/>
      <c r="O12" s="55"/>
      <c r="P12" s="55"/>
      <c r="Q12" s="55"/>
      <c r="R12" s="55"/>
      <c r="S12" s="70"/>
    </row>
    <row r="13" spans="1:20" x14ac:dyDescent="0.25">
      <c r="A13" s="71" t="s">
        <v>21</v>
      </c>
      <c r="B13" s="72" t="s">
        <v>22</v>
      </c>
      <c r="C13" s="73" t="s">
        <v>62</v>
      </c>
      <c r="D13" s="58" t="s">
        <v>82</v>
      </c>
      <c r="E13" s="59" t="s">
        <v>83</v>
      </c>
      <c r="F13" s="188" t="s">
        <v>116</v>
      </c>
      <c r="G13" s="74"/>
      <c r="H13" s="125"/>
      <c r="I13" s="55"/>
      <c r="J13" s="55"/>
      <c r="K13" s="55"/>
      <c r="L13" s="55"/>
      <c r="M13" s="55"/>
      <c r="N13" s="123"/>
      <c r="O13" s="125"/>
    </row>
    <row r="14" spans="1:20" x14ac:dyDescent="0.25">
      <c r="A14" s="24"/>
      <c r="B14" s="39"/>
      <c r="C14" s="451"/>
      <c r="D14" s="21"/>
      <c r="E14" s="21"/>
      <c r="F14" s="63">
        <f t="shared" ref="F14:F18" si="2">D14+E14</f>
        <v>0</v>
      </c>
      <c r="G14" s="64"/>
      <c r="H14" s="64"/>
      <c r="I14" s="64"/>
      <c r="J14" s="64"/>
      <c r="K14" s="64"/>
      <c r="L14" s="64"/>
      <c r="M14" s="64"/>
      <c r="N14" s="64"/>
      <c r="O14" s="64"/>
    </row>
    <row r="15" spans="1:20" x14ac:dyDescent="0.25">
      <c r="A15" s="24"/>
      <c r="B15" s="39"/>
      <c r="C15" s="451"/>
      <c r="D15" s="21"/>
      <c r="E15" s="21"/>
      <c r="F15" s="63">
        <f t="shared" si="2"/>
        <v>0</v>
      </c>
      <c r="G15" s="64"/>
      <c r="H15" s="64"/>
      <c r="I15" s="64"/>
      <c r="J15" s="64"/>
      <c r="K15" s="64"/>
      <c r="L15" s="64"/>
      <c r="M15" s="64"/>
      <c r="N15" s="64"/>
      <c r="O15" s="64"/>
    </row>
    <row r="16" spans="1:20" x14ac:dyDescent="0.25">
      <c r="A16" s="24"/>
      <c r="B16" s="39"/>
      <c r="C16" s="451"/>
      <c r="D16" s="21"/>
      <c r="E16" s="21"/>
      <c r="F16" s="63">
        <f t="shared" si="2"/>
        <v>0</v>
      </c>
      <c r="G16" s="64"/>
      <c r="H16" s="64"/>
      <c r="I16" s="64"/>
      <c r="J16" s="64"/>
      <c r="K16" s="64"/>
      <c r="L16" s="64"/>
      <c r="M16" s="64"/>
      <c r="N16" s="64"/>
      <c r="O16" s="64"/>
    </row>
    <row r="17" spans="1:19" x14ac:dyDescent="0.25">
      <c r="A17" s="24"/>
      <c r="B17" s="39"/>
      <c r="C17" s="451"/>
      <c r="D17" s="21"/>
      <c r="E17" s="21"/>
      <c r="F17" s="63">
        <f t="shared" si="2"/>
        <v>0</v>
      </c>
      <c r="G17" s="64"/>
      <c r="H17" s="64"/>
      <c r="I17" s="64"/>
      <c r="J17" s="64"/>
      <c r="K17" s="64"/>
      <c r="L17" s="64"/>
      <c r="M17" s="64"/>
      <c r="N17" s="64"/>
      <c r="O17" s="64"/>
    </row>
    <row r="18" spans="1:19" x14ac:dyDescent="0.25">
      <c r="A18" s="24"/>
      <c r="B18" s="39"/>
      <c r="C18" s="451"/>
      <c r="D18" s="21"/>
      <c r="E18" s="21"/>
      <c r="F18" s="63">
        <f t="shared" si="2"/>
        <v>0</v>
      </c>
      <c r="G18" s="64"/>
      <c r="H18" s="64"/>
      <c r="I18" s="64"/>
      <c r="J18" s="64"/>
      <c r="K18" s="64"/>
      <c r="L18" s="64"/>
      <c r="M18" s="64"/>
      <c r="N18" s="64"/>
      <c r="O18" s="64"/>
    </row>
    <row r="19" spans="1:19" x14ac:dyDescent="0.25">
      <c r="A19" s="157"/>
      <c r="B19" s="158"/>
      <c r="C19" s="159" t="s">
        <v>26</v>
      </c>
      <c r="D19" s="62">
        <f t="shared" ref="D19:F19" si="3">SUM(D14:D18)</f>
        <v>0</v>
      </c>
      <c r="E19" s="62">
        <f t="shared" si="3"/>
        <v>0</v>
      </c>
      <c r="F19" s="63">
        <f t="shared" si="3"/>
        <v>0</v>
      </c>
      <c r="G19" s="64"/>
      <c r="H19" s="64"/>
      <c r="I19" s="64"/>
      <c r="J19" s="64"/>
      <c r="K19" s="64"/>
      <c r="L19" s="64"/>
      <c r="M19" s="64"/>
      <c r="N19" s="64"/>
      <c r="O19" s="64"/>
    </row>
    <row r="20" spans="1:19" ht="16.5" thickBot="1" x14ac:dyDescent="0.3">
      <c r="A20" s="190"/>
      <c r="B20" s="191"/>
      <c r="C20" s="191"/>
      <c r="D20" s="192" t="s">
        <v>27</v>
      </c>
      <c r="E20" s="193"/>
      <c r="F20" s="316">
        <f>F11-F19</f>
        <v>0</v>
      </c>
      <c r="G20" s="77"/>
      <c r="I20" s="77"/>
      <c r="J20" s="70"/>
      <c r="K20" s="70"/>
      <c r="L20" s="70"/>
      <c r="M20" s="70"/>
      <c r="N20" s="70"/>
      <c r="O20" s="70"/>
      <c r="P20" s="70"/>
      <c r="Q20" s="70"/>
      <c r="R20" s="70"/>
      <c r="S20" s="70"/>
    </row>
    <row r="21" spans="1:19" ht="16.5" thickBot="1" x14ac:dyDescent="0.3">
      <c r="A21" s="500" t="s">
        <v>146</v>
      </c>
      <c r="B21" s="500"/>
      <c r="C21" s="500"/>
      <c r="D21" s="500"/>
      <c r="E21" s="500"/>
      <c r="F21" s="500"/>
      <c r="G21" s="78"/>
      <c r="H21" s="78"/>
      <c r="I21" s="78"/>
      <c r="J21" s="78"/>
      <c r="K21" s="78"/>
      <c r="L21" s="70"/>
      <c r="M21" s="70"/>
      <c r="N21" s="70"/>
      <c r="O21" s="70"/>
      <c r="P21" s="70"/>
      <c r="Q21" s="70"/>
      <c r="R21" s="70"/>
      <c r="S21" s="70"/>
    </row>
    <row r="22" spans="1:19" x14ac:dyDescent="0.25">
      <c r="A22" s="79" t="s">
        <v>154</v>
      </c>
      <c r="B22" s="43"/>
      <c r="C22" s="43"/>
      <c r="D22" s="43"/>
      <c r="E22" s="80"/>
      <c r="F22" s="1" t="s">
        <v>92</v>
      </c>
      <c r="G22" s="78"/>
      <c r="H22" s="78"/>
      <c r="I22" s="78"/>
      <c r="J22" s="78"/>
      <c r="K22" s="78"/>
    </row>
    <row r="23" spans="1:19" x14ac:dyDescent="0.25">
      <c r="A23" s="183" t="s">
        <v>62</v>
      </c>
      <c r="B23" s="184" t="s">
        <v>33</v>
      </c>
      <c r="C23" s="184" t="s">
        <v>0</v>
      </c>
      <c r="D23" s="184" t="s">
        <v>1</v>
      </c>
      <c r="E23" s="185" t="s">
        <v>86</v>
      </c>
      <c r="F23" s="197" t="s">
        <v>93</v>
      </c>
      <c r="G23" s="78"/>
      <c r="H23" s="78"/>
      <c r="I23" s="78"/>
      <c r="J23" s="78"/>
      <c r="K23" s="78"/>
    </row>
    <row r="24" spans="1:19" x14ac:dyDescent="0.25">
      <c r="A24" s="329" t="str">
        <f>IF(B30="","Allowed Reduction",IF(B30&lt;0,"Allowed Reduction",IF(B30&gt;=0,"Not eligible for this exception","Allowed Reduction")))</f>
        <v>Allowed Reduction</v>
      </c>
      <c r="B24" s="323"/>
      <c r="C24" s="323"/>
      <c r="D24" s="323"/>
      <c r="E24" s="324"/>
      <c r="F24" s="197" t="s">
        <v>94</v>
      </c>
      <c r="G24" s="78"/>
      <c r="H24" s="78"/>
      <c r="I24" s="78"/>
      <c r="J24" s="78"/>
      <c r="K24" s="78"/>
      <c r="L24" s="82"/>
      <c r="M24" s="82"/>
      <c r="N24" s="82"/>
      <c r="O24" s="82"/>
    </row>
    <row r="25" spans="1:19" ht="16.5" thickBot="1" x14ac:dyDescent="0.3">
      <c r="A25" s="501" t="s">
        <v>146</v>
      </c>
      <c r="B25" s="501"/>
      <c r="C25" s="501"/>
      <c r="D25" s="501"/>
      <c r="E25" s="501"/>
      <c r="F25" s="197" t="s">
        <v>95</v>
      </c>
      <c r="G25" s="78"/>
      <c r="H25" s="78"/>
      <c r="I25" s="78"/>
      <c r="J25" s="78"/>
      <c r="K25" s="78"/>
      <c r="L25" s="87"/>
      <c r="M25" s="87"/>
      <c r="N25" s="87"/>
      <c r="O25" s="87"/>
      <c r="P25" s="87"/>
    </row>
    <row r="26" spans="1:19" x14ac:dyDescent="0.25">
      <c r="A26" s="79" t="s">
        <v>155</v>
      </c>
      <c r="B26" s="43"/>
      <c r="C26" s="43"/>
      <c r="D26" s="154"/>
      <c r="E26" s="81"/>
      <c r="F26" s="81"/>
      <c r="G26" s="45"/>
      <c r="H26" s="45"/>
      <c r="I26" s="45"/>
      <c r="J26" s="45"/>
      <c r="K26" s="45"/>
      <c r="L26" s="87"/>
      <c r="M26" s="87"/>
      <c r="N26" s="87"/>
      <c r="O26" s="87"/>
      <c r="P26" s="87"/>
      <c r="Q26" s="87"/>
    </row>
    <row r="27" spans="1:19" x14ac:dyDescent="0.25">
      <c r="A27" s="84" t="s">
        <v>62</v>
      </c>
      <c r="B27" s="85" t="s">
        <v>63</v>
      </c>
      <c r="C27" s="86"/>
      <c r="D27" s="194"/>
      <c r="E27" s="86"/>
      <c r="F27" s="86"/>
      <c r="G27" s="45"/>
      <c r="H27" s="45"/>
      <c r="I27" s="45"/>
      <c r="J27" s="45"/>
      <c r="K27" s="45"/>
      <c r="L27" s="126"/>
      <c r="M27" s="126"/>
      <c r="N27" s="87"/>
      <c r="O27" s="87"/>
      <c r="P27" s="87"/>
      <c r="Q27" s="87"/>
    </row>
    <row r="28" spans="1:19" x14ac:dyDescent="0.25">
      <c r="A28" s="89" t="s">
        <v>247</v>
      </c>
      <c r="B28" s="394" t="str">
        <f>IF('4. Multi-Year MOE Summary'!C5="","",'4. Multi-Year MOE Summary'!C5)</f>
        <v/>
      </c>
      <c r="C28" s="86"/>
      <c r="D28" s="194"/>
      <c r="E28" s="86"/>
      <c r="F28" s="86"/>
      <c r="G28" s="45"/>
      <c r="H28" s="45"/>
      <c r="I28" s="45"/>
      <c r="J28" s="45"/>
      <c r="K28" s="45"/>
      <c r="L28" s="126"/>
      <c r="M28" s="126"/>
      <c r="N28" s="87"/>
      <c r="O28" s="87"/>
      <c r="P28" s="87"/>
      <c r="Q28" s="87"/>
    </row>
    <row r="29" spans="1:19" x14ac:dyDescent="0.25">
      <c r="A29" s="89" t="s">
        <v>252</v>
      </c>
      <c r="B29" s="394" t="str">
        <f>IF('4. Multi-Year MOE Summary'!C4="","",'4. Multi-Year MOE Summary'!C4)</f>
        <v/>
      </c>
      <c r="C29" s="87"/>
      <c r="D29" s="195"/>
      <c r="E29" s="87"/>
      <c r="F29" s="86"/>
      <c r="G29" s="86"/>
      <c r="H29" s="86"/>
      <c r="I29" s="86"/>
      <c r="J29" s="86"/>
      <c r="K29" s="86"/>
      <c r="L29" s="126"/>
      <c r="M29" s="126"/>
      <c r="N29" s="93"/>
      <c r="O29" s="93"/>
      <c r="P29" s="93"/>
      <c r="Q29" s="93"/>
    </row>
    <row r="30" spans="1:19" x14ac:dyDescent="0.25">
      <c r="A30" s="89" t="s">
        <v>65</v>
      </c>
      <c r="B30" s="90" t="str">
        <f>IF(B28="","",B28-B29)</f>
        <v/>
      </c>
      <c r="C30" s="86" t="str">
        <f>IF(B30="","",IF(B30&gt;=0,"Not eligible for this exception",""))</f>
        <v/>
      </c>
      <c r="D30" s="194"/>
      <c r="E30" s="86"/>
      <c r="F30" s="86"/>
      <c r="G30" s="91"/>
      <c r="H30" s="91"/>
      <c r="I30" s="92"/>
      <c r="J30" s="78"/>
      <c r="K30" s="45"/>
      <c r="L30" s="126"/>
      <c r="M30" s="126"/>
      <c r="N30" s="97"/>
      <c r="O30" s="97"/>
      <c r="P30" s="97"/>
      <c r="Q30" s="97"/>
    </row>
    <row r="31" spans="1:19" x14ac:dyDescent="0.25">
      <c r="A31" s="94" t="s">
        <v>66</v>
      </c>
      <c r="B31" s="95" t="str">
        <f>IF(B30&lt;=0,ABS(B30/B29),"")</f>
        <v/>
      </c>
      <c r="C31" s="96"/>
      <c r="D31" s="196"/>
      <c r="E31" s="96"/>
      <c r="F31" s="78"/>
      <c r="G31" s="78"/>
      <c r="H31" s="52"/>
      <c r="I31" s="52"/>
      <c r="J31" s="78"/>
      <c r="K31" s="45"/>
      <c r="L31" s="126"/>
      <c r="M31" s="126"/>
      <c r="N31" s="98"/>
      <c r="O31" s="98"/>
      <c r="P31" s="99"/>
      <c r="Q31" s="99"/>
    </row>
    <row r="32" spans="1:19" x14ac:dyDescent="0.25">
      <c r="A32" s="183" t="s">
        <v>62</v>
      </c>
      <c r="B32" s="184" t="s">
        <v>33</v>
      </c>
      <c r="C32" s="184" t="s">
        <v>0</v>
      </c>
      <c r="D32" s="78"/>
      <c r="E32" s="52"/>
      <c r="F32" s="52"/>
      <c r="G32" s="78"/>
      <c r="H32" s="45"/>
      <c r="I32" s="45"/>
      <c r="L32" s="99"/>
      <c r="M32" s="99"/>
      <c r="N32" s="99"/>
      <c r="O32" s="99"/>
    </row>
    <row r="33" spans="1:28" x14ac:dyDescent="0.25">
      <c r="A33" s="186" t="s">
        <v>253</v>
      </c>
      <c r="B33" s="100" t="str">
        <f>IF(B30&gt;=0,"",IF('3. Getting Started'!B7="No","",'4. Multi-Year MOE Summary'!D4))</f>
        <v/>
      </c>
      <c r="C33" s="100" t="str">
        <f>IF(B30&gt;=0,"",IF('3. Getting Started'!B7="No","",'4. Multi-Year MOE Summary'!F4))</f>
        <v/>
      </c>
      <c r="D33" s="101"/>
      <c r="E33" s="55"/>
      <c r="F33" s="55"/>
      <c r="G33" s="52"/>
      <c r="H33" s="45"/>
      <c r="I33" s="45"/>
      <c r="L33" s="99"/>
      <c r="M33" s="99"/>
    </row>
    <row r="34" spans="1:28" x14ac:dyDescent="0.25">
      <c r="A34" s="329" t="s">
        <v>67</v>
      </c>
      <c r="B34" s="322">
        <f>IF(B30&gt;=0,0,IF('3. Getting Started'!B7="No",0,B31*B33))</f>
        <v>0</v>
      </c>
      <c r="C34" s="322">
        <f>IF(B30&gt;=0,0,IF('3. Getting Started'!B7="No",0,B31*C33))</f>
        <v>0</v>
      </c>
      <c r="D34" s="102"/>
      <c r="E34" s="82"/>
      <c r="F34" s="82"/>
      <c r="G34" s="81"/>
      <c r="H34" s="52"/>
      <c r="I34" s="45"/>
      <c r="J34" s="87"/>
      <c r="K34" s="87"/>
    </row>
    <row r="35" spans="1:28" ht="16.5" thickBot="1" x14ac:dyDescent="0.3">
      <c r="A35" s="499" t="s">
        <v>146</v>
      </c>
      <c r="B35" s="499"/>
      <c r="C35" s="499"/>
      <c r="D35" s="86"/>
      <c r="E35" s="86"/>
      <c r="F35" s="86"/>
      <c r="G35" s="103"/>
      <c r="H35" s="103"/>
      <c r="I35" s="104"/>
      <c r="J35" s="77"/>
      <c r="K35" s="45"/>
      <c r="P35" s="82"/>
      <c r="Q35" s="82"/>
      <c r="R35" s="82"/>
      <c r="S35" s="82"/>
      <c r="T35" s="82"/>
      <c r="U35" s="55"/>
      <c r="V35" s="82"/>
      <c r="W35" s="82"/>
      <c r="X35" s="82"/>
      <c r="Y35" s="82"/>
      <c r="Z35" s="82"/>
      <c r="AA35" s="82"/>
    </row>
    <row r="36" spans="1:28" x14ac:dyDescent="0.25">
      <c r="A36" s="79" t="s">
        <v>156</v>
      </c>
      <c r="B36" s="105"/>
      <c r="C36" s="106"/>
      <c r="D36" s="107"/>
      <c r="E36" s="91"/>
      <c r="F36" s="91"/>
      <c r="G36" s="103"/>
      <c r="H36" s="103"/>
      <c r="I36" s="104"/>
      <c r="J36" s="77"/>
      <c r="K36" s="45"/>
      <c r="P36" s="82"/>
      <c r="Q36" s="82"/>
      <c r="R36" s="82"/>
      <c r="S36" s="82"/>
      <c r="T36" s="82"/>
      <c r="U36" s="82"/>
      <c r="V36" s="82"/>
      <c r="W36" s="82"/>
      <c r="X36" s="82"/>
      <c r="Y36" s="82"/>
      <c r="Z36" s="82"/>
      <c r="AA36" s="82"/>
    </row>
    <row r="37" spans="1:28" x14ac:dyDescent="0.25">
      <c r="A37" s="110" t="s">
        <v>158</v>
      </c>
      <c r="B37" s="52"/>
      <c r="C37" s="114"/>
      <c r="D37" s="76"/>
      <c r="E37" s="78"/>
      <c r="F37" s="78"/>
      <c r="G37" s="103"/>
      <c r="H37" s="103"/>
      <c r="I37" s="104"/>
      <c r="J37" s="77"/>
      <c r="K37" s="45"/>
      <c r="P37" s="55"/>
      <c r="Q37" s="55"/>
      <c r="R37" s="55"/>
      <c r="S37" s="55"/>
      <c r="T37" s="55"/>
      <c r="U37" s="55"/>
      <c r="V37" s="55"/>
      <c r="W37" s="55"/>
      <c r="X37" s="55"/>
      <c r="Y37" s="55"/>
      <c r="Z37" s="55"/>
      <c r="AA37" s="55"/>
    </row>
    <row r="38" spans="1:28" ht="27" customHeight="1" x14ac:dyDescent="0.25">
      <c r="A38" s="160" t="s">
        <v>157</v>
      </c>
      <c r="B38" s="52"/>
      <c r="C38" s="111"/>
      <c r="D38" s="76"/>
      <c r="E38" s="78"/>
      <c r="F38" s="78"/>
      <c r="G38" s="103"/>
      <c r="H38" s="103"/>
      <c r="I38" s="104"/>
      <c r="J38" s="77"/>
      <c r="K38" s="45"/>
      <c r="L38" s="55"/>
      <c r="Q38" s="55"/>
      <c r="R38" s="55"/>
      <c r="S38" s="55"/>
      <c r="T38" s="55"/>
      <c r="U38" s="55"/>
      <c r="V38" s="55"/>
      <c r="W38" s="55"/>
      <c r="X38" s="55"/>
      <c r="Y38" s="55"/>
      <c r="Z38" s="55"/>
      <c r="AA38" s="55"/>
      <c r="AB38" s="55"/>
    </row>
    <row r="39" spans="1:28" x14ac:dyDescent="0.25">
      <c r="A39" s="161" t="s">
        <v>61</v>
      </c>
      <c r="B39" s="112" t="s">
        <v>28</v>
      </c>
      <c r="C39" s="162" t="s">
        <v>120</v>
      </c>
      <c r="D39" s="82"/>
      <c r="E39" s="103"/>
      <c r="F39" s="103"/>
      <c r="G39" s="104"/>
      <c r="H39" s="77"/>
      <c r="I39" s="45"/>
      <c r="J39" s="103"/>
      <c r="K39" s="70"/>
      <c r="P39" s="70"/>
      <c r="Q39" s="70"/>
      <c r="R39" s="70"/>
      <c r="S39" s="70"/>
      <c r="T39" s="70"/>
      <c r="U39" s="70"/>
      <c r="V39" s="70"/>
      <c r="W39" s="70"/>
      <c r="X39" s="70"/>
      <c r="Y39" s="70"/>
      <c r="Z39" s="70"/>
      <c r="AA39" s="70"/>
    </row>
    <row r="40" spans="1:28" x14ac:dyDescent="0.25">
      <c r="A40" s="163"/>
      <c r="B40" s="127"/>
      <c r="C40" s="164"/>
      <c r="D40" s="103"/>
      <c r="E40" s="103"/>
      <c r="F40" s="103"/>
      <c r="G40" s="104"/>
      <c r="H40" s="77"/>
      <c r="I40" s="45"/>
      <c r="J40" s="103"/>
      <c r="K40" s="70"/>
      <c r="P40" s="70"/>
      <c r="Q40" s="70"/>
      <c r="R40" s="70"/>
      <c r="S40" s="70"/>
      <c r="T40" s="70"/>
      <c r="U40" s="70"/>
      <c r="V40" s="70"/>
      <c r="W40" s="70"/>
      <c r="X40" s="70"/>
      <c r="Y40" s="70"/>
      <c r="Z40" s="70"/>
      <c r="AA40" s="70"/>
    </row>
    <row r="41" spans="1:28" x14ac:dyDescent="0.25">
      <c r="A41" s="163"/>
      <c r="B41" s="127"/>
      <c r="C41" s="164"/>
      <c r="D41" s="103"/>
      <c r="E41" s="52"/>
      <c r="F41" s="52"/>
      <c r="G41" s="52"/>
      <c r="H41" s="52"/>
      <c r="I41" s="52"/>
      <c r="J41" s="103"/>
      <c r="K41" s="70"/>
      <c r="P41" s="70"/>
      <c r="Q41" s="70"/>
      <c r="R41" s="70"/>
      <c r="S41" s="70"/>
      <c r="T41" s="70"/>
      <c r="U41" s="70"/>
      <c r="V41" s="70"/>
      <c r="W41" s="70"/>
      <c r="X41" s="70"/>
      <c r="Y41" s="70"/>
      <c r="Z41" s="70"/>
      <c r="AA41" s="70"/>
    </row>
    <row r="42" spans="1:28" x14ac:dyDescent="0.25">
      <c r="A42" s="163"/>
      <c r="B42" s="127"/>
      <c r="C42" s="164"/>
      <c r="D42" s="103"/>
      <c r="E42" s="52"/>
      <c r="F42" s="52"/>
      <c r="G42" s="52"/>
      <c r="H42" s="52"/>
      <c r="I42" s="52"/>
      <c r="J42" s="103"/>
      <c r="K42" s="70"/>
      <c r="P42" s="70"/>
      <c r="Q42" s="70"/>
      <c r="R42" s="70"/>
      <c r="S42" s="70"/>
      <c r="T42" s="70"/>
      <c r="U42" s="70"/>
      <c r="V42" s="70"/>
      <c r="W42" s="70"/>
      <c r="X42" s="70"/>
      <c r="Y42" s="70"/>
      <c r="Z42" s="70"/>
      <c r="AA42" s="70"/>
    </row>
    <row r="43" spans="1:28" x14ac:dyDescent="0.25">
      <c r="A43" s="163"/>
      <c r="B43" s="127"/>
      <c r="C43" s="164"/>
      <c r="D43" s="103"/>
      <c r="E43" s="81"/>
      <c r="F43" s="81"/>
      <c r="G43" s="81"/>
      <c r="H43" s="92"/>
      <c r="I43" s="78"/>
      <c r="J43" s="103"/>
      <c r="K43" s="70"/>
      <c r="P43" s="70"/>
      <c r="Q43" s="70"/>
      <c r="R43" s="70"/>
      <c r="S43" s="70"/>
      <c r="T43" s="70"/>
      <c r="U43" s="70"/>
      <c r="V43" s="70"/>
      <c r="W43" s="70"/>
      <c r="X43" s="70"/>
      <c r="Y43" s="70"/>
      <c r="Z43" s="70"/>
      <c r="AA43" s="70"/>
    </row>
    <row r="44" spans="1:28" x14ac:dyDescent="0.25">
      <c r="A44" s="163"/>
      <c r="B44" s="127"/>
      <c r="C44" s="164"/>
      <c r="D44" s="103"/>
      <c r="F44" s="78"/>
      <c r="G44" s="45"/>
      <c r="H44" s="45"/>
      <c r="I44" s="77"/>
      <c r="J44" s="103"/>
      <c r="K44" s="70"/>
      <c r="P44" s="55"/>
      <c r="Q44" s="55"/>
      <c r="R44" s="55"/>
      <c r="S44" s="55"/>
      <c r="T44" s="55"/>
      <c r="U44" s="55"/>
      <c r="V44" s="55"/>
      <c r="W44" s="55"/>
      <c r="X44" s="55"/>
      <c r="Y44" s="55"/>
      <c r="Z44" s="55"/>
      <c r="AA44" s="55"/>
    </row>
    <row r="45" spans="1:28" x14ac:dyDescent="0.25">
      <c r="A45" s="165" t="s">
        <v>29</v>
      </c>
      <c r="B45" s="113"/>
      <c r="C45" s="317">
        <f>SUM(C40:C44)</f>
        <v>0</v>
      </c>
      <c r="D45" s="103"/>
      <c r="E45" s="55"/>
      <c r="F45" s="52"/>
      <c r="G45" s="45"/>
      <c r="H45" s="45"/>
      <c r="I45" s="45"/>
      <c r="J45" s="103"/>
      <c r="K45" s="70"/>
      <c r="P45" s="55"/>
      <c r="Q45" s="55"/>
      <c r="R45" s="55"/>
      <c r="S45" s="55"/>
      <c r="T45" s="55"/>
      <c r="U45" s="55"/>
      <c r="V45" s="55"/>
      <c r="W45" s="55"/>
      <c r="X45" s="55"/>
      <c r="Y45" s="55"/>
      <c r="Z45" s="55"/>
      <c r="AA45" s="55"/>
    </row>
    <row r="46" spans="1:28" ht="16.5" thickBot="1" x14ac:dyDescent="0.3">
      <c r="A46" s="491" t="s">
        <v>146</v>
      </c>
      <c r="B46" s="491"/>
      <c r="C46" s="491"/>
      <c r="D46" s="52"/>
      <c r="E46" s="52"/>
      <c r="F46" s="52"/>
      <c r="G46" s="103"/>
      <c r="H46" s="77"/>
      <c r="I46" s="45"/>
      <c r="J46" s="45"/>
      <c r="K46" s="45"/>
      <c r="P46" s="70"/>
      <c r="Q46" s="70"/>
      <c r="R46" s="70"/>
      <c r="S46" s="70"/>
      <c r="T46" s="70"/>
      <c r="U46" s="70"/>
      <c r="V46" s="70"/>
      <c r="W46" s="70"/>
      <c r="X46" s="70"/>
      <c r="Y46" s="70"/>
      <c r="Z46" s="70"/>
      <c r="AA46" s="70"/>
    </row>
    <row r="47" spans="1:28" x14ac:dyDescent="0.25">
      <c r="A47" s="79" t="s">
        <v>160</v>
      </c>
      <c r="B47" s="80"/>
      <c r="C47" s="154"/>
      <c r="D47" s="81"/>
      <c r="E47" s="81"/>
      <c r="F47" s="81"/>
      <c r="G47" s="103"/>
      <c r="H47" s="77"/>
      <c r="I47" s="45"/>
      <c r="J47" s="45"/>
      <c r="K47" s="45"/>
      <c r="O47" s="70"/>
      <c r="P47" s="70"/>
      <c r="Q47" s="70"/>
      <c r="R47" s="70"/>
      <c r="S47" s="70"/>
      <c r="T47" s="70"/>
      <c r="U47" s="70"/>
      <c r="V47" s="70"/>
      <c r="W47" s="70"/>
      <c r="X47" s="70"/>
      <c r="Y47" s="70"/>
      <c r="Z47" s="70"/>
    </row>
    <row r="48" spans="1:28" ht="22.9" customHeight="1" x14ac:dyDescent="0.25">
      <c r="A48" s="51" t="s">
        <v>159</v>
      </c>
      <c r="B48" s="111"/>
      <c r="C48" s="154"/>
      <c r="D48" s="52"/>
      <c r="E48" s="55"/>
      <c r="F48" s="55"/>
      <c r="G48" s="103"/>
      <c r="H48" s="77"/>
      <c r="I48" s="45"/>
      <c r="J48" s="45"/>
      <c r="K48" s="45"/>
      <c r="O48" s="70"/>
      <c r="P48" s="70"/>
      <c r="Q48" s="70"/>
      <c r="R48" s="70"/>
      <c r="S48" s="70"/>
      <c r="T48" s="70"/>
      <c r="U48" s="70"/>
      <c r="V48" s="70"/>
      <c r="W48" s="70"/>
      <c r="X48" s="70"/>
      <c r="Y48" s="70"/>
      <c r="Z48" s="70"/>
    </row>
    <row r="49" spans="1:26" x14ac:dyDescent="0.25">
      <c r="A49" s="115" t="s">
        <v>31</v>
      </c>
      <c r="B49" s="117" t="s">
        <v>30</v>
      </c>
      <c r="C49" s="82"/>
      <c r="D49" s="82"/>
      <c r="E49" s="103"/>
      <c r="F49" s="77"/>
      <c r="G49" s="45"/>
      <c r="H49" s="45"/>
      <c r="I49" s="45"/>
      <c r="J49" s="55"/>
      <c r="O49" s="70"/>
      <c r="P49" s="70"/>
      <c r="Q49" s="70"/>
      <c r="R49" s="70"/>
      <c r="S49" s="70"/>
      <c r="T49" s="70"/>
      <c r="U49" s="70"/>
      <c r="V49" s="70"/>
      <c r="W49" s="70"/>
      <c r="X49" s="70"/>
      <c r="Y49" s="70"/>
      <c r="Z49" s="70"/>
    </row>
    <row r="50" spans="1:26" ht="60" customHeight="1" x14ac:dyDescent="0.25">
      <c r="A50" s="189"/>
      <c r="B50" s="169"/>
      <c r="C50" s="103"/>
      <c r="D50" s="103"/>
      <c r="E50" s="103"/>
      <c r="F50" s="52"/>
      <c r="G50" s="45"/>
      <c r="H50" s="45"/>
      <c r="I50" s="45"/>
      <c r="J50" s="70"/>
      <c r="O50" s="70"/>
      <c r="P50" s="70"/>
      <c r="Q50" s="70"/>
      <c r="R50" s="70"/>
      <c r="S50" s="70"/>
      <c r="T50" s="70"/>
      <c r="U50" s="70"/>
      <c r="V50" s="70"/>
      <c r="W50" s="70"/>
      <c r="X50" s="70"/>
      <c r="Y50" s="70"/>
      <c r="Z50" s="70"/>
    </row>
    <row r="51" spans="1:26" ht="60" customHeight="1" x14ac:dyDescent="0.25">
      <c r="A51" s="189"/>
      <c r="B51" s="169"/>
      <c r="C51" s="103"/>
      <c r="D51" s="103"/>
      <c r="E51" s="104"/>
      <c r="F51" s="104"/>
      <c r="G51" s="104"/>
      <c r="H51" s="104"/>
      <c r="I51" s="52"/>
      <c r="J51" s="70"/>
      <c r="O51" s="70"/>
      <c r="P51" s="70"/>
      <c r="Q51" s="70"/>
      <c r="R51" s="70"/>
      <c r="S51" s="70"/>
      <c r="T51" s="70"/>
      <c r="U51" s="70"/>
      <c r="V51" s="70"/>
      <c r="W51" s="70"/>
      <c r="X51" s="70"/>
      <c r="Y51" s="70"/>
      <c r="Z51" s="70"/>
    </row>
    <row r="52" spans="1:26" ht="60" customHeight="1" x14ac:dyDescent="0.25">
      <c r="A52" s="189"/>
      <c r="B52" s="169"/>
      <c r="C52" s="103"/>
      <c r="D52" s="103"/>
      <c r="E52" s="52"/>
      <c r="F52" s="52"/>
      <c r="G52" s="52"/>
      <c r="H52" s="52"/>
      <c r="I52" s="52"/>
      <c r="J52" s="70"/>
    </row>
    <row r="53" spans="1:26" ht="60" customHeight="1" x14ac:dyDescent="0.25">
      <c r="A53" s="189"/>
      <c r="B53" s="169"/>
      <c r="C53" s="103"/>
      <c r="D53" s="103"/>
      <c r="E53" s="118"/>
      <c r="F53" s="118"/>
      <c r="G53" s="119"/>
      <c r="H53" s="86"/>
      <c r="I53" s="86"/>
      <c r="J53" s="70"/>
    </row>
    <row r="54" spans="1:26" ht="60" customHeight="1" x14ac:dyDescent="0.25">
      <c r="A54" s="189"/>
      <c r="B54" s="169"/>
      <c r="C54" s="103"/>
      <c r="D54" s="103"/>
      <c r="E54" s="119"/>
      <c r="F54" s="119"/>
      <c r="G54" s="86"/>
      <c r="H54" s="86"/>
      <c r="I54" s="45"/>
      <c r="J54" s="70"/>
    </row>
    <row r="55" spans="1:26" x14ac:dyDescent="0.25">
      <c r="A55" s="120" t="s">
        <v>29</v>
      </c>
      <c r="B55" s="343">
        <f>SUM(B50:B54)</f>
        <v>0</v>
      </c>
      <c r="C55" s="103"/>
      <c r="D55" s="103"/>
      <c r="E55" s="55"/>
      <c r="G55" s="78"/>
      <c r="H55" s="45"/>
      <c r="I55" s="45"/>
      <c r="J55" s="70"/>
    </row>
    <row r="56" spans="1:26" ht="16.5" thickBot="1" x14ac:dyDescent="0.3">
      <c r="A56" s="499" t="s">
        <v>146</v>
      </c>
      <c r="B56" s="499"/>
      <c r="C56" s="45"/>
      <c r="D56" s="52"/>
      <c r="E56" s="52"/>
      <c r="F56" s="52"/>
      <c r="G56" s="103"/>
      <c r="H56" s="103"/>
      <c r="I56" s="45"/>
      <c r="J56" s="45"/>
      <c r="K56" s="45"/>
    </row>
    <row r="57" spans="1:26" x14ac:dyDescent="0.25">
      <c r="A57" s="170" t="s">
        <v>162</v>
      </c>
      <c r="B57" s="106"/>
      <c r="C57" s="107"/>
      <c r="D57" s="91"/>
      <c r="E57" s="91"/>
      <c r="F57" s="103"/>
      <c r="G57" s="103"/>
      <c r="H57" s="45"/>
      <c r="I57" s="45"/>
      <c r="J57" s="45"/>
    </row>
    <row r="58" spans="1:26" ht="28.15" customHeight="1" x14ac:dyDescent="0.25">
      <c r="A58" s="51" t="s">
        <v>161</v>
      </c>
      <c r="B58" s="121"/>
      <c r="C58" s="174"/>
      <c r="D58" s="92"/>
      <c r="E58" s="119"/>
      <c r="F58" s="103"/>
      <c r="G58" s="103"/>
      <c r="H58" s="45"/>
      <c r="I58" s="45"/>
      <c r="J58" s="45"/>
      <c r="K58" s="87"/>
      <c r="L58" s="87"/>
    </row>
    <row r="59" spans="1:26" x14ac:dyDescent="0.25">
      <c r="A59" s="180" t="s">
        <v>61</v>
      </c>
      <c r="B59" s="162" t="s">
        <v>84</v>
      </c>
      <c r="C59" s="82"/>
      <c r="D59" s="103"/>
      <c r="E59" s="103"/>
      <c r="F59" s="45"/>
      <c r="G59" s="45"/>
      <c r="H59" s="45"/>
    </row>
    <row r="60" spans="1:26" ht="15.4" customHeight="1" x14ac:dyDescent="0.25">
      <c r="A60" s="163"/>
      <c r="B60" s="164"/>
      <c r="C60" s="103"/>
      <c r="D60" s="103"/>
      <c r="E60" s="103"/>
      <c r="F60" s="45"/>
      <c r="G60" s="45"/>
      <c r="H60" s="45"/>
    </row>
    <row r="61" spans="1:26" x14ac:dyDescent="0.25">
      <c r="A61" s="163"/>
      <c r="B61" s="164"/>
      <c r="C61" s="103"/>
      <c r="D61" s="45"/>
      <c r="E61" s="45"/>
      <c r="F61" s="45"/>
      <c r="G61" s="45"/>
      <c r="H61" s="45"/>
    </row>
    <row r="62" spans="1:26" x14ac:dyDescent="0.25">
      <c r="A62" s="163"/>
      <c r="B62" s="164"/>
      <c r="C62" s="103"/>
      <c r="D62" s="45"/>
      <c r="E62" s="45"/>
      <c r="F62" s="45"/>
      <c r="G62" s="45"/>
      <c r="H62" s="45"/>
    </row>
    <row r="63" spans="1:26" x14ac:dyDescent="0.25">
      <c r="A63" s="163"/>
      <c r="B63" s="164"/>
      <c r="C63" s="103"/>
      <c r="D63" s="45"/>
      <c r="E63" s="45"/>
      <c r="F63" s="45"/>
      <c r="G63" s="45"/>
      <c r="H63" s="45"/>
    </row>
    <row r="64" spans="1:26" x14ac:dyDescent="0.25">
      <c r="A64" s="163"/>
      <c r="B64" s="164"/>
      <c r="C64" s="103"/>
      <c r="D64" s="45"/>
      <c r="E64" s="45"/>
      <c r="F64" s="45"/>
      <c r="G64" s="45"/>
      <c r="H64" s="45"/>
    </row>
    <row r="65" spans="1:11" x14ac:dyDescent="0.25">
      <c r="A65" s="165" t="s">
        <v>29</v>
      </c>
      <c r="B65" s="317">
        <f>SUM(B60:B64)</f>
        <v>0</v>
      </c>
      <c r="C65" s="103"/>
      <c r="D65" s="45"/>
      <c r="E65" s="45"/>
      <c r="F65" s="45"/>
      <c r="G65" s="45"/>
      <c r="H65" s="45"/>
    </row>
    <row r="66" spans="1:11" ht="16.5" thickBot="1" x14ac:dyDescent="0.3">
      <c r="A66" s="493" t="s">
        <v>146</v>
      </c>
      <c r="B66" s="493"/>
      <c r="C66" s="45"/>
      <c r="D66" s="45"/>
      <c r="E66" s="45"/>
      <c r="F66" s="45"/>
      <c r="G66" s="45"/>
      <c r="H66" s="45"/>
      <c r="I66" s="45"/>
      <c r="J66" s="45"/>
      <c r="K66" s="45"/>
    </row>
    <row r="67" spans="1:11" ht="18.75" x14ac:dyDescent="0.25">
      <c r="A67" s="181" t="s">
        <v>76</v>
      </c>
      <c r="B67" s="176"/>
      <c r="C67" s="179"/>
      <c r="D67" s="179"/>
      <c r="E67" s="45"/>
      <c r="F67" s="45"/>
      <c r="G67" s="45"/>
      <c r="H67" s="45"/>
      <c r="I67" s="45"/>
      <c r="J67" s="45"/>
      <c r="K67" s="45"/>
    </row>
    <row r="68" spans="1:11" x14ac:dyDescent="0.25">
      <c r="A68" s="177" t="s">
        <v>62</v>
      </c>
      <c r="B68" s="182" t="s">
        <v>85</v>
      </c>
      <c r="C68" s="411" t="s">
        <v>151</v>
      </c>
      <c r="D68" s="45"/>
      <c r="E68" s="45"/>
      <c r="F68" s="45"/>
      <c r="G68" s="45"/>
      <c r="H68" s="45"/>
      <c r="I68" s="45"/>
    </row>
    <row r="69" spans="1:11" x14ac:dyDescent="0.25">
      <c r="A69" s="330" t="s">
        <v>68</v>
      </c>
      <c r="B69" s="344">
        <v>0</v>
      </c>
      <c r="C69" s="462" t="s">
        <v>152</v>
      </c>
      <c r="D69" s="45"/>
      <c r="E69" s="45"/>
      <c r="F69" s="45"/>
      <c r="G69" s="45"/>
      <c r="H69" s="45"/>
      <c r="I69" s="45"/>
    </row>
    <row r="70" spans="1:11" ht="30" customHeight="1" x14ac:dyDescent="0.25">
      <c r="A70" s="473" t="s">
        <v>255</v>
      </c>
      <c r="B70" s="416"/>
      <c r="C70" s="416"/>
      <c r="D70" s="416"/>
      <c r="E70" s="416"/>
      <c r="F70" s="416"/>
    </row>
    <row r="71" spans="1:11" x14ac:dyDescent="0.25">
      <c r="A71" s="417" t="s">
        <v>256</v>
      </c>
      <c r="B71" s="416"/>
      <c r="C71" s="416"/>
      <c r="D71" s="416"/>
      <c r="E71" s="416"/>
      <c r="F71" s="416"/>
    </row>
    <row r="72" spans="1:11" x14ac:dyDescent="0.25">
      <c r="A72" s="498" t="s">
        <v>148</v>
      </c>
      <c r="B72" s="498"/>
      <c r="C72" s="498"/>
      <c r="D72" s="498"/>
      <c r="E72" s="498"/>
      <c r="F72" s="498"/>
    </row>
  </sheetData>
  <sheetProtection algorithmName="SHA-512" hashValue="0JMdmoaoGr3dQQWLEFIc9tGpG3LLGD5lsMkyko8TNxPuOUdDbRhn7iDw+k+K4/jirbeFikxKEN9ayR7aW7QH3Q==" saltValue="XzpIIlnJIP/CbwAObD8L/w==" spinCount="100000" sheet="1" objects="1" scenarios="1"/>
  <mergeCells count="7">
    <mergeCell ref="A72:F72"/>
    <mergeCell ref="A21:F21"/>
    <mergeCell ref="A25:E25"/>
    <mergeCell ref="A35:C35"/>
    <mergeCell ref="A46:C46"/>
    <mergeCell ref="A56:B56"/>
    <mergeCell ref="A66:B66"/>
  </mergeCells>
  <conditionalFormatting sqref="A24">
    <cfRule type="containsText" dxfId="215" priority="8" operator="containsText" text="Not eligible for this exception">
      <formula>NOT(ISERROR(SEARCH("Not eligible for this exception",A24)))</formula>
    </cfRule>
  </conditionalFormatting>
  <conditionalFormatting sqref="B33:C34">
    <cfRule type="expression" dxfId="214" priority="6">
      <formula>$B$30&gt;=0</formula>
    </cfRule>
  </conditionalFormatting>
  <conditionalFormatting sqref="B24:E24">
    <cfRule type="expression" dxfId="213" priority="5">
      <formula>$B$30&gt;=0</formula>
    </cfRule>
  </conditionalFormatting>
  <hyperlinks>
    <hyperlink ref="C69" r:id="rId1" xr:uid="{00000000-0004-0000-1400-000000000000}"/>
    <hyperlink ref="A71" r:id="rId2" xr:uid="{00000000-0004-0000-1400-000001000000}"/>
  </hyperlinks>
  <pageMargins left="0.75" right="0.75" top="1" bottom="1" header="0.5" footer="0.5"/>
  <pageSetup orientation="portrait" horizontalDpi="4294967292" verticalDpi="4294967292" r:id="rId3"/>
  <tableParts count="9">
    <tablePart r:id="rId4"/>
    <tablePart r:id="rId5"/>
    <tablePart r:id="rId6"/>
    <tablePart r:id="rId7"/>
    <tablePart r:id="rId8"/>
    <tablePart r:id="rId9"/>
    <tablePart r:id="rId10"/>
    <tablePart r:id="rId11"/>
    <tablePart r:id="rId12"/>
  </tableParts>
  <extLst>
    <ext xmlns:x14="http://schemas.microsoft.com/office/spreadsheetml/2009/9/main" uri="{78C0D931-6437-407d-A8EE-F0AAD7539E65}">
      <x14:conditionalFormattings>
        <x14:conditionalFormatting xmlns:xm="http://schemas.microsoft.com/office/excel/2006/main">
          <x14:cfRule type="expression" priority="4" id="{0209A643-5F65-4AE2-89A5-0DD456F963D7}">
            <xm:f>'3. Getting Started'!$B$7="Yes"</xm:f>
            <x14:dxf>
              <fill>
                <patternFill>
                  <bgColor theme="1"/>
                </patternFill>
              </fill>
            </x14:dxf>
          </x14:cfRule>
          <xm:sqref>B24:E24</xm:sqref>
        </x14:conditionalFormatting>
        <x14:conditionalFormatting xmlns:xm="http://schemas.microsoft.com/office/excel/2006/main">
          <x14:cfRule type="expression" priority="7" id="{71013B20-1DEE-4C61-8D1D-55692C85ADD0}">
            <xm:f>'3. Getting Started'!$B$10="No"</xm:f>
            <x14:dxf>
              <fill>
                <patternFill>
                  <bgColor theme="1"/>
                </patternFill>
              </fill>
            </x14:dxf>
          </x14:cfRule>
          <xm:sqref>A59:B65</xm:sqref>
        </x14:conditionalFormatting>
        <x14:conditionalFormatting xmlns:xm="http://schemas.microsoft.com/office/excel/2006/main">
          <x14:cfRule type="expression" priority="3" id="{0A51E4F3-DB6C-4896-9282-D407212F2F2C}">
            <xm:f>'3. Getting Started'!$B$6="No"</xm:f>
            <x14:dxf>
              <fill>
                <patternFill>
                  <bgColor theme="1"/>
                </patternFill>
              </fill>
            </x14:dxf>
          </x14:cfRule>
          <xm:sqref>B24 D24 B33:B34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Lists!$C$2:$C$5</xm:f>
          </x14:formula1>
          <xm:sqref>B40:B44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theme="9"/>
    <pageSetUpPr autoPageBreaks="0"/>
  </sheetPr>
  <dimension ref="A1:AB72"/>
  <sheetViews>
    <sheetView showGridLines="0" zoomScale="90" zoomScaleNormal="90" workbookViewId="0">
      <pane ySplit="1" topLeftCell="A2" activePane="bottomLeft" state="frozen"/>
      <selection pane="bottomLeft" activeCell="A2" sqref="A2"/>
    </sheetView>
  </sheetViews>
  <sheetFormatPr defaultColWidth="0" defaultRowHeight="15.75" zeroHeight="1" x14ac:dyDescent="0.25"/>
  <cols>
    <col min="1" max="1" width="35.25" style="83" customWidth="1"/>
    <col min="2" max="2" width="28.75" style="83" bestFit="1" customWidth="1"/>
    <col min="3" max="5" width="24.75" style="83" customWidth="1"/>
    <col min="6" max="6" width="29.75" style="83" bestFit="1" customWidth="1"/>
    <col min="7" max="11" width="24.75" style="83" hidden="1" customWidth="1"/>
    <col min="12" max="12" width="12.75" style="83" hidden="1" customWidth="1"/>
    <col min="13" max="13" width="11.75" style="83" hidden="1" customWidth="1"/>
    <col min="14" max="18" width="10.75" style="83" hidden="1" customWidth="1"/>
    <col min="19" max="19" width="12" style="83" hidden="1" customWidth="1"/>
    <col min="20" max="28" width="0" style="83" hidden="1" customWidth="1"/>
    <col min="29" max="16384" width="10.75" style="83" hidden="1"/>
  </cols>
  <sheetData>
    <row r="1" spans="1:20" ht="25.9" customHeight="1" thickBot="1" x14ac:dyDescent="0.3">
      <c r="A1" s="46" t="s">
        <v>243</v>
      </c>
      <c r="B1" s="42"/>
      <c r="C1" s="42"/>
      <c r="D1" s="42"/>
      <c r="E1" s="459" t="s">
        <v>165</v>
      </c>
      <c r="F1" s="460" t="str">
        <f>IF('3. Getting Started'!$B2="","",'3. Getting Started'!$B2)</f>
        <v/>
      </c>
      <c r="G1" s="43"/>
      <c r="H1" s="42"/>
      <c r="I1" s="43"/>
      <c r="J1" s="42"/>
      <c r="K1" s="42"/>
      <c r="L1" s="123"/>
      <c r="M1" s="123"/>
      <c r="N1" s="123"/>
      <c r="O1" s="123"/>
      <c r="P1" s="123"/>
      <c r="Q1" s="123"/>
      <c r="R1" s="123"/>
      <c r="S1" s="123"/>
      <c r="T1" s="123"/>
    </row>
    <row r="2" spans="1:20" x14ac:dyDescent="0.25">
      <c r="A2" s="46" t="s">
        <v>153</v>
      </c>
      <c r="B2" s="47"/>
      <c r="C2" s="48"/>
      <c r="D2" s="48"/>
      <c r="E2" s="48"/>
      <c r="F2" s="49"/>
      <c r="G2" s="50"/>
      <c r="H2" s="50"/>
      <c r="I2" s="50"/>
      <c r="J2" s="50"/>
      <c r="K2" s="50"/>
      <c r="L2" s="124"/>
      <c r="M2" s="124"/>
      <c r="N2" s="124"/>
      <c r="O2" s="124"/>
      <c r="P2" s="124"/>
      <c r="Q2" s="124"/>
      <c r="R2" s="124"/>
      <c r="S2" s="124"/>
    </row>
    <row r="3" spans="1:20" x14ac:dyDescent="0.25">
      <c r="A3" s="51" t="s">
        <v>163</v>
      </c>
      <c r="B3" s="52"/>
      <c r="C3" s="50"/>
      <c r="D3" s="50"/>
      <c r="E3" s="50"/>
      <c r="F3" s="53"/>
      <c r="G3" s="50"/>
      <c r="H3" s="50"/>
      <c r="I3" s="50"/>
      <c r="J3" s="50"/>
      <c r="K3" s="50"/>
      <c r="M3" s="55"/>
      <c r="N3" s="55"/>
      <c r="O3" s="55"/>
      <c r="P3" s="55"/>
      <c r="Q3" s="55"/>
      <c r="R3" s="55"/>
    </row>
    <row r="4" spans="1:20" ht="34.15" customHeight="1" thickBot="1" x14ac:dyDescent="0.3">
      <c r="A4" s="155" t="s">
        <v>20</v>
      </c>
      <c r="B4" s="54"/>
      <c r="C4" s="54"/>
      <c r="D4" s="54"/>
      <c r="E4" s="54"/>
      <c r="F4" s="145"/>
      <c r="G4" s="54"/>
      <c r="H4" s="54"/>
      <c r="I4" s="54"/>
      <c r="J4" s="44"/>
      <c r="K4" s="55"/>
      <c r="L4" s="55"/>
      <c r="M4" s="55"/>
      <c r="N4" s="55"/>
      <c r="O4" s="55"/>
      <c r="P4" s="55"/>
      <c r="Q4" s="55"/>
      <c r="R4" s="55"/>
      <c r="S4" s="55"/>
    </row>
    <row r="5" spans="1:20" x14ac:dyDescent="0.25">
      <c r="A5" s="56" t="s">
        <v>21</v>
      </c>
      <c r="B5" s="57" t="s">
        <v>22</v>
      </c>
      <c r="C5" s="58" t="s">
        <v>23</v>
      </c>
      <c r="D5" s="58" t="s">
        <v>82</v>
      </c>
      <c r="E5" s="59" t="s">
        <v>83</v>
      </c>
      <c r="F5" s="146" t="s">
        <v>116</v>
      </c>
      <c r="G5" s="60"/>
      <c r="H5" s="55"/>
      <c r="I5" s="55"/>
      <c r="J5" s="55"/>
      <c r="K5" s="55"/>
      <c r="L5" s="55"/>
      <c r="M5" s="55"/>
      <c r="N5" s="55"/>
      <c r="O5" s="55"/>
    </row>
    <row r="6" spans="1:20" x14ac:dyDescent="0.25">
      <c r="A6" s="23"/>
      <c r="B6" s="20"/>
      <c r="C6" s="20"/>
      <c r="D6" s="21"/>
      <c r="E6" s="21"/>
      <c r="F6" s="63">
        <f>D6+E6</f>
        <v>0</v>
      </c>
      <c r="G6" s="64"/>
      <c r="H6" s="64"/>
      <c r="I6" s="64"/>
      <c r="J6" s="64"/>
      <c r="K6" s="64"/>
      <c r="L6" s="64"/>
      <c r="M6" s="64"/>
      <c r="N6" s="64"/>
      <c r="O6" s="64"/>
    </row>
    <row r="7" spans="1:20" x14ac:dyDescent="0.25">
      <c r="A7" s="23"/>
      <c r="B7" s="20"/>
      <c r="C7" s="20"/>
      <c r="D7" s="21"/>
      <c r="E7" s="21"/>
      <c r="F7" s="63">
        <f t="shared" ref="F7:F10" si="0">D7+E7</f>
        <v>0</v>
      </c>
      <c r="G7" s="64"/>
      <c r="H7" s="64"/>
      <c r="I7" s="64"/>
      <c r="J7" s="64"/>
      <c r="K7" s="64"/>
      <c r="L7" s="64"/>
      <c r="M7" s="64"/>
      <c r="N7" s="64"/>
      <c r="O7" s="64"/>
    </row>
    <row r="8" spans="1:20" x14ac:dyDescent="0.25">
      <c r="A8" s="23"/>
      <c r="B8" s="20"/>
      <c r="C8" s="20"/>
      <c r="D8" s="21"/>
      <c r="E8" s="21"/>
      <c r="F8" s="63">
        <f t="shared" si="0"/>
        <v>0</v>
      </c>
      <c r="G8" s="64"/>
      <c r="H8" s="64"/>
      <c r="I8" s="64"/>
      <c r="J8" s="64"/>
      <c r="K8" s="64"/>
      <c r="L8" s="64"/>
      <c r="M8" s="64"/>
      <c r="N8" s="64"/>
      <c r="O8" s="64"/>
    </row>
    <row r="9" spans="1:20" x14ac:dyDescent="0.25">
      <c r="A9" s="23"/>
      <c r="B9" s="20"/>
      <c r="C9" s="20"/>
      <c r="D9" s="21"/>
      <c r="E9" s="21"/>
      <c r="F9" s="63">
        <f t="shared" si="0"/>
        <v>0</v>
      </c>
      <c r="G9" s="64"/>
      <c r="H9" s="64"/>
      <c r="I9" s="64"/>
      <c r="J9" s="64"/>
      <c r="K9" s="64"/>
      <c r="L9" s="64"/>
      <c r="M9" s="64"/>
      <c r="N9" s="64"/>
      <c r="O9" s="64"/>
    </row>
    <row r="10" spans="1:20" x14ac:dyDescent="0.25">
      <c r="A10" s="23"/>
      <c r="B10" s="20"/>
      <c r="C10" s="20"/>
      <c r="D10" s="21"/>
      <c r="E10" s="21"/>
      <c r="F10" s="63">
        <f t="shared" si="0"/>
        <v>0</v>
      </c>
      <c r="G10" s="64"/>
      <c r="H10" s="64"/>
      <c r="I10" s="64"/>
      <c r="J10" s="64"/>
      <c r="K10" s="64"/>
      <c r="L10" s="64"/>
      <c r="M10" s="64"/>
      <c r="N10" s="64"/>
      <c r="O10" s="64"/>
    </row>
    <row r="11" spans="1:20" ht="16.5" thickBot="1" x14ac:dyDescent="0.3">
      <c r="A11" s="65"/>
      <c r="B11" s="66"/>
      <c r="C11" s="67" t="s">
        <v>24</v>
      </c>
      <c r="D11" s="68">
        <f t="shared" ref="D11:F11" si="1">SUM(D6:D10)</f>
        <v>0</v>
      </c>
      <c r="E11" s="68">
        <f t="shared" si="1"/>
        <v>0</v>
      </c>
      <c r="F11" s="69">
        <f t="shared" si="1"/>
        <v>0</v>
      </c>
      <c r="G11" s="64"/>
      <c r="H11" s="64"/>
      <c r="I11" s="64"/>
      <c r="J11" s="64"/>
      <c r="K11" s="64"/>
      <c r="L11" s="64"/>
      <c r="M11" s="64"/>
      <c r="N11" s="64"/>
      <c r="O11" s="64"/>
    </row>
    <row r="12" spans="1:20" ht="32.65" customHeight="1" thickBot="1" x14ac:dyDescent="0.3">
      <c r="A12" s="156" t="s">
        <v>25</v>
      </c>
      <c r="B12" s="42"/>
      <c r="C12" s="42"/>
      <c r="D12" s="42"/>
      <c r="E12" s="42"/>
      <c r="F12" s="147"/>
      <c r="G12" s="54"/>
      <c r="H12" s="54"/>
      <c r="I12" s="54"/>
      <c r="J12" s="75"/>
      <c r="K12" s="55"/>
      <c r="L12" s="70"/>
      <c r="M12" s="55"/>
      <c r="N12" s="55"/>
      <c r="O12" s="55"/>
      <c r="P12" s="55"/>
      <c r="Q12" s="55"/>
      <c r="R12" s="55"/>
      <c r="S12" s="70"/>
    </row>
    <row r="13" spans="1:20" x14ac:dyDescent="0.25">
      <c r="A13" s="71" t="s">
        <v>21</v>
      </c>
      <c r="B13" s="72" t="s">
        <v>22</v>
      </c>
      <c r="C13" s="73" t="s">
        <v>62</v>
      </c>
      <c r="D13" s="58" t="s">
        <v>82</v>
      </c>
      <c r="E13" s="59" t="s">
        <v>83</v>
      </c>
      <c r="F13" s="146" t="s">
        <v>116</v>
      </c>
      <c r="G13" s="74"/>
      <c r="H13" s="125"/>
      <c r="I13" s="55"/>
      <c r="J13" s="55"/>
      <c r="K13" s="55"/>
      <c r="L13" s="55"/>
      <c r="M13" s="55"/>
      <c r="N13" s="123"/>
      <c r="O13" s="125"/>
    </row>
    <row r="14" spans="1:20" x14ac:dyDescent="0.25">
      <c r="A14" s="24"/>
      <c r="B14" s="39"/>
      <c r="C14" s="451"/>
      <c r="D14" s="21"/>
      <c r="E14" s="21"/>
      <c r="F14" s="63">
        <f t="shared" ref="F14:F18" si="2">D14+E14</f>
        <v>0</v>
      </c>
      <c r="G14" s="64"/>
      <c r="H14" s="64"/>
      <c r="I14" s="64"/>
      <c r="J14" s="64"/>
      <c r="K14" s="64"/>
      <c r="L14" s="64"/>
      <c r="M14" s="64"/>
      <c r="N14" s="64"/>
      <c r="O14" s="64"/>
    </row>
    <row r="15" spans="1:20" x14ac:dyDescent="0.25">
      <c r="A15" s="24"/>
      <c r="B15" s="39"/>
      <c r="C15" s="451"/>
      <c r="D15" s="21"/>
      <c r="E15" s="21"/>
      <c r="F15" s="63">
        <f t="shared" si="2"/>
        <v>0</v>
      </c>
      <c r="G15" s="64"/>
      <c r="H15" s="64"/>
      <c r="I15" s="64"/>
      <c r="J15" s="64"/>
      <c r="K15" s="64"/>
      <c r="L15" s="64"/>
      <c r="M15" s="64"/>
      <c r="N15" s="64"/>
      <c r="O15" s="64"/>
    </row>
    <row r="16" spans="1:20" x14ac:dyDescent="0.25">
      <c r="A16" s="24"/>
      <c r="B16" s="39"/>
      <c r="C16" s="451"/>
      <c r="D16" s="21"/>
      <c r="E16" s="21"/>
      <c r="F16" s="63">
        <f t="shared" si="2"/>
        <v>0</v>
      </c>
      <c r="G16" s="64"/>
      <c r="H16" s="64"/>
      <c r="I16" s="64"/>
      <c r="J16" s="64"/>
      <c r="K16" s="64"/>
      <c r="L16" s="64"/>
      <c r="M16" s="64"/>
      <c r="N16" s="64"/>
      <c r="O16" s="64"/>
    </row>
    <row r="17" spans="1:19" x14ac:dyDescent="0.25">
      <c r="A17" s="24"/>
      <c r="B17" s="39"/>
      <c r="C17" s="451"/>
      <c r="D17" s="21"/>
      <c r="E17" s="21"/>
      <c r="F17" s="63">
        <f t="shared" si="2"/>
        <v>0</v>
      </c>
      <c r="G17" s="64"/>
      <c r="H17" s="64"/>
      <c r="I17" s="64"/>
      <c r="J17" s="64"/>
      <c r="K17" s="64"/>
      <c r="L17" s="64"/>
      <c r="M17" s="64"/>
      <c r="N17" s="64"/>
      <c r="O17" s="64"/>
    </row>
    <row r="18" spans="1:19" x14ac:dyDescent="0.25">
      <c r="A18" s="24"/>
      <c r="B18" s="39"/>
      <c r="C18" s="451"/>
      <c r="D18" s="21"/>
      <c r="E18" s="21"/>
      <c r="F18" s="63">
        <f t="shared" si="2"/>
        <v>0</v>
      </c>
      <c r="G18" s="64"/>
      <c r="H18" s="64"/>
      <c r="I18" s="64"/>
      <c r="J18" s="64"/>
      <c r="K18" s="64"/>
      <c r="L18" s="64"/>
      <c r="M18" s="64"/>
      <c r="N18" s="64"/>
      <c r="O18" s="64"/>
    </row>
    <row r="19" spans="1:19" x14ac:dyDescent="0.25">
      <c r="A19" s="157"/>
      <c r="B19" s="158"/>
      <c r="C19" s="159" t="s">
        <v>26</v>
      </c>
      <c r="D19" s="62">
        <f t="shared" ref="D19:F19" si="3">SUM(D14:D18)</f>
        <v>0</v>
      </c>
      <c r="E19" s="62">
        <f t="shared" si="3"/>
        <v>0</v>
      </c>
      <c r="F19" s="63">
        <f t="shared" si="3"/>
        <v>0</v>
      </c>
      <c r="G19" s="64"/>
      <c r="H19" s="64"/>
      <c r="I19" s="64"/>
      <c r="J19" s="64"/>
      <c r="K19" s="64"/>
      <c r="L19" s="64"/>
      <c r="M19" s="64"/>
      <c r="N19" s="64"/>
      <c r="O19" s="64"/>
    </row>
    <row r="20" spans="1:19" ht="16.5" thickBot="1" x14ac:dyDescent="0.3">
      <c r="A20" s="190"/>
      <c r="B20" s="191"/>
      <c r="C20" s="191"/>
      <c r="D20" s="192" t="s">
        <v>27</v>
      </c>
      <c r="E20" s="193"/>
      <c r="F20" s="316">
        <f>F11-F19</f>
        <v>0</v>
      </c>
      <c r="G20" s="77"/>
      <c r="I20" s="77"/>
      <c r="J20" s="70"/>
      <c r="K20" s="70"/>
      <c r="L20" s="70"/>
      <c r="M20" s="70"/>
      <c r="N20" s="70"/>
      <c r="O20" s="70"/>
      <c r="P20" s="70"/>
      <c r="Q20" s="70"/>
      <c r="R20" s="70"/>
      <c r="S20" s="70"/>
    </row>
    <row r="21" spans="1:19" ht="16.5" thickBot="1" x14ac:dyDescent="0.3">
      <c r="A21" s="500" t="s">
        <v>146</v>
      </c>
      <c r="B21" s="500"/>
      <c r="C21" s="500"/>
      <c r="D21" s="500"/>
      <c r="E21" s="500"/>
      <c r="F21" s="500"/>
      <c r="G21" s="78"/>
      <c r="H21" s="78"/>
      <c r="I21" s="78"/>
      <c r="J21" s="78"/>
      <c r="K21" s="78"/>
      <c r="L21" s="70"/>
      <c r="M21" s="70"/>
      <c r="N21" s="70"/>
      <c r="O21" s="70"/>
      <c r="P21" s="70"/>
      <c r="Q21" s="70"/>
      <c r="R21" s="70"/>
      <c r="S21" s="70"/>
    </row>
    <row r="22" spans="1:19" x14ac:dyDescent="0.25">
      <c r="A22" s="79" t="s">
        <v>154</v>
      </c>
      <c r="B22" s="43"/>
      <c r="C22" s="43"/>
      <c r="D22" s="43"/>
      <c r="E22" s="80"/>
      <c r="F22" s="1" t="s">
        <v>92</v>
      </c>
      <c r="G22" s="78"/>
      <c r="H22" s="78"/>
      <c r="I22" s="78"/>
      <c r="J22" s="78"/>
      <c r="K22" s="78"/>
    </row>
    <row r="23" spans="1:19" x14ac:dyDescent="0.25">
      <c r="A23" s="183" t="s">
        <v>62</v>
      </c>
      <c r="B23" s="184" t="s">
        <v>33</v>
      </c>
      <c r="C23" s="184" t="s">
        <v>0</v>
      </c>
      <c r="D23" s="184" t="s">
        <v>1</v>
      </c>
      <c r="E23" s="185" t="s">
        <v>86</v>
      </c>
      <c r="F23" s="197" t="s">
        <v>93</v>
      </c>
      <c r="G23" s="78"/>
      <c r="H23" s="78"/>
      <c r="I23" s="78"/>
      <c r="J23" s="78"/>
      <c r="K23" s="78"/>
    </row>
    <row r="24" spans="1:19" x14ac:dyDescent="0.25">
      <c r="A24" s="329" t="str">
        <f>IF(B30="","Allowed Reduction",IF(B30&lt;0,"Allowed Reduction",IF(B30&gt;=0,"Not eligible for this exception","Allowed Reduction")))</f>
        <v>Allowed Reduction</v>
      </c>
      <c r="B24" s="323"/>
      <c r="C24" s="323"/>
      <c r="D24" s="323"/>
      <c r="E24" s="324"/>
      <c r="F24" s="197" t="s">
        <v>94</v>
      </c>
      <c r="G24" s="78"/>
      <c r="H24" s="78"/>
      <c r="I24" s="78"/>
      <c r="J24" s="78"/>
      <c r="K24" s="78"/>
      <c r="L24" s="82"/>
      <c r="M24" s="82"/>
      <c r="N24" s="82"/>
      <c r="O24" s="82"/>
    </row>
    <row r="25" spans="1:19" ht="16.5" thickBot="1" x14ac:dyDescent="0.3">
      <c r="A25" s="50"/>
      <c r="B25" s="52"/>
      <c r="C25" s="78"/>
      <c r="D25" s="78"/>
      <c r="E25" s="78"/>
      <c r="F25" s="197" t="s">
        <v>95</v>
      </c>
      <c r="G25" s="78"/>
      <c r="H25" s="78"/>
      <c r="I25" s="78"/>
      <c r="J25" s="78"/>
      <c r="K25" s="78"/>
      <c r="L25" s="87"/>
      <c r="M25" s="87"/>
      <c r="N25" s="87"/>
      <c r="O25" s="87"/>
      <c r="P25" s="87"/>
    </row>
    <row r="26" spans="1:19" x14ac:dyDescent="0.25">
      <c r="A26" s="79" t="s">
        <v>155</v>
      </c>
      <c r="B26" s="43"/>
      <c r="C26" s="43"/>
      <c r="D26" s="154"/>
      <c r="E26" s="81"/>
      <c r="F26" s="81"/>
      <c r="G26" s="45"/>
      <c r="H26" s="45"/>
      <c r="I26" s="45"/>
      <c r="J26" s="45"/>
      <c r="K26" s="45"/>
      <c r="L26" s="87"/>
      <c r="M26" s="87"/>
      <c r="N26" s="87"/>
      <c r="O26" s="87"/>
      <c r="P26" s="87"/>
      <c r="Q26" s="87"/>
    </row>
    <row r="27" spans="1:19" x14ac:dyDescent="0.25">
      <c r="A27" s="84" t="s">
        <v>62</v>
      </c>
      <c r="B27" s="85" t="s">
        <v>63</v>
      </c>
      <c r="C27" s="86"/>
      <c r="D27" s="194"/>
      <c r="E27" s="86"/>
      <c r="F27" s="86"/>
      <c r="G27" s="45"/>
      <c r="H27" s="45"/>
      <c r="I27" s="45"/>
      <c r="J27" s="45"/>
      <c r="K27" s="45"/>
      <c r="L27" s="126"/>
      <c r="M27" s="126"/>
      <c r="N27" s="87"/>
      <c r="O27" s="87"/>
      <c r="P27" s="87"/>
      <c r="Q27" s="87"/>
    </row>
    <row r="28" spans="1:19" x14ac:dyDescent="0.25">
      <c r="A28" s="89" t="s">
        <v>242</v>
      </c>
      <c r="B28" s="394" t="str">
        <f>IF('4. Multi-Year MOE Summary'!C6="","",'4. Multi-Year MOE Summary'!C6)</f>
        <v/>
      </c>
      <c r="C28" s="86"/>
      <c r="D28" s="194"/>
      <c r="E28" s="86"/>
      <c r="F28" s="86"/>
      <c r="G28" s="45"/>
      <c r="H28" s="45"/>
      <c r="I28" s="45"/>
      <c r="J28" s="45"/>
      <c r="K28" s="45"/>
      <c r="L28" s="126"/>
      <c r="M28" s="126"/>
      <c r="N28" s="87"/>
      <c r="O28" s="87"/>
      <c r="P28" s="87"/>
      <c r="Q28" s="87"/>
    </row>
    <row r="29" spans="1:19" x14ac:dyDescent="0.25">
      <c r="A29" s="89" t="s">
        <v>247</v>
      </c>
      <c r="B29" s="394" t="str">
        <f>IF('4. Multi-Year MOE Summary'!C5="","",'4. Multi-Year MOE Summary'!C5)</f>
        <v/>
      </c>
      <c r="C29" s="87"/>
      <c r="D29" s="195"/>
      <c r="E29" s="87"/>
      <c r="F29" s="86"/>
      <c r="G29" s="86"/>
      <c r="H29" s="86"/>
      <c r="I29" s="86"/>
      <c r="J29" s="86"/>
      <c r="K29" s="86"/>
      <c r="L29" s="126"/>
      <c r="M29" s="126"/>
      <c r="N29" s="93"/>
      <c r="O29" s="93"/>
      <c r="P29" s="93"/>
      <c r="Q29" s="93"/>
    </row>
    <row r="30" spans="1:19" x14ac:dyDescent="0.25">
      <c r="A30" s="89" t="s">
        <v>65</v>
      </c>
      <c r="B30" s="90" t="str">
        <f>IF(B28="","",B28-B29)</f>
        <v/>
      </c>
      <c r="C30" s="86" t="str">
        <f>IF(B30="","",IF(B30&gt;=0,"Not eligible for this exception",""))</f>
        <v/>
      </c>
      <c r="D30" s="194"/>
      <c r="E30" s="86"/>
      <c r="F30" s="86"/>
      <c r="G30" s="91"/>
      <c r="H30" s="91"/>
      <c r="I30" s="92"/>
      <c r="J30" s="78"/>
      <c r="K30" s="45"/>
      <c r="L30" s="126"/>
      <c r="M30" s="126"/>
      <c r="N30" s="97"/>
      <c r="O30" s="97"/>
      <c r="P30" s="97"/>
      <c r="Q30" s="97"/>
    </row>
    <row r="31" spans="1:19" x14ac:dyDescent="0.25">
      <c r="A31" s="94" t="s">
        <v>66</v>
      </c>
      <c r="B31" s="95" t="str">
        <f>IF(B30&lt;=0,ABS(B30/B29),"")</f>
        <v/>
      </c>
      <c r="C31" s="96"/>
      <c r="D31" s="196"/>
      <c r="E31" s="96"/>
      <c r="F31" s="78"/>
      <c r="G31" s="78"/>
      <c r="H31" s="52"/>
      <c r="I31" s="52"/>
      <c r="J31" s="78"/>
      <c r="K31" s="45"/>
      <c r="L31" s="126"/>
      <c r="M31" s="126"/>
      <c r="N31" s="98"/>
      <c r="O31" s="98"/>
      <c r="P31" s="99"/>
      <c r="Q31" s="99"/>
    </row>
    <row r="32" spans="1:19" x14ac:dyDescent="0.25">
      <c r="A32" s="183" t="s">
        <v>62</v>
      </c>
      <c r="B32" s="184" t="s">
        <v>33</v>
      </c>
      <c r="C32" s="184" t="s">
        <v>0</v>
      </c>
      <c r="D32" s="78"/>
      <c r="E32" s="52"/>
      <c r="F32" s="52"/>
      <c r="G32" s="78"/>
      <c r="H32" s="45"/>
      <c r="I32" s="45"/>
      <c r="L32" s="99"/>
      <c r="M32" s="99"/>
      <c r="N32" s="99"/>
      <c r="O32" s="99"/>
    </row>
    <row r="33" spans="1:28" x14ac:dyDescent="0.25">
      <c r="A33" s="186" t="s">
        <v>249</v>
      </c>
      <c r="B33" s="100" t="str">
        <f>IF(B30&gt;=0,"",IF('3. Getting Started'!B7="No","",'4. Multi-Year MOE Summary'!D5))</f>
        <v/>
      </c>
      <c r="C33" s="100" t="str">
        <f>IF(B30&gt;=0,"",IF('3. Getting Started'!B7="No","",'4. Multi-Year MOE Summary'!F5))</f>
        <v/>
      </c>
      <c r="D33" s="101"/>
      <c r="E33" s="55"/>
      <c r="F33" s="55"/>
      <c r="G33" s="52"/>
      <c r="H33" s="45"/>
      <c r="I33" s="45"/>
      <c r="L33" s="99"/>
      <c r="M33" s="99"/>
    </row>
    <row r="34" spans="1:28" x14ac:dyDescent="0.25">
      <c r="A34" s="329" t="s">
        <v>67</v>
      </c>
      <c r="B34" s="322">
        <f>IF(B30&gt;=0,0,IF('3. Getting Started'!B7="No",0,B31*B33))</f>
        <v>0</v>
      </c>
      <c r="C34" s="322">
        <f>IF(B30&gt;=0,0,IF('3. Getting Started'!B7="No",0,B31*C33))</f>
        <v>0</v>
      </c>
      <c r="D34" s="102"/>
      <c r="E34" s="82"/>
      <c r="F34" s="82"/>
      <c r="G34" s="81"/>
      <c r="H34" s="52"/>
      <c r="I34" s="45"/>
      <c r="J34" s="87"/>
      <c r="K34" s="87"/>
    </row>
    <row r="35" spans="1:28" ht="16.5" thickBot="1" x14ac:dyDescent="0.3">
      <c r="A35" s="499" t="s">
        <v>146</v>
      </c>
      <c r="B35" s="499"/>
      <c r="C35" s="499"/>
      <c r="D35" s="86"/>
      <c r="E35" s="86"/>
      <c r="F35" s="86"/>
      <c r="G35" s="103"/>
      <c r="H35" s="103"/>
      <c r="I35" s="104"/>
      <c r="J35" s="77"/>
      <c r="K35" s="45"/>
      <c r="P35" s="82"/>
      <c r="Q35" s="82"/>
      <c r="R35" s="82"/>
      <c r="S35" s="82"/>
      <c r="T35" s="82"/>
      <c r="U35" s="55"/>
      <c r="V35" s="82"/>
      <c r="W35" s="82"/>
      <c r="X35" s="82"/>
      <c r="Y35" s="82"/>
      <c r="Z35" s="82"/>
      <c r="AA35" s="82"/>
    </row>
    <row r="36" spans="1:28" x14ac:dyDescent="0.25">
      <c r="A36" s="79" t="s">
        <v>156</v>
      </c>
      <c r="B36" s="105"/>
      <c r="C36" s="106"/>
      <c r="D36" s="107"/>
      <c r="E36" s="91"/>
      <c r="F36" s="91"/>
      <c r="G36" s="103"/>
      <c r="H36" s="103"/>
      <c r="I36" s="104"/>
      <c r="J36" s="77"/>
      <c r="K36" s="45"/>
      <c r="P36" s="82"/>
      <c r="Q36" s="82"/>
      <c r="R36" s="82"/>
      <c r="S36" s="82"/>
      <c r="T36" s="82"/>
      <c r="U36" s="82"/>
      <c r="V36" s="82"/>
      <c r="W36" s="82"/>
      <c r="X36" s="82"/>
      <c r="Y36" s="82"/>
      <c r="Z36" s="82"/>
      <c r="AA36" s="82"/>
    </row>
    <row r="37" spans="1:28" x14ac:dyDescent="0.25">
      <c r="A37" s="110" t="s">
        <v>158</v>
      </c>
      <c r="B37" s="52"/>
      <c r="C37" s="114"/>
      <c r="D37" s="76"/>
      <c r="E37" s="78"/>
      <c r="F37" s="78"/>
      <c r="G37" s="103"/>
      <c r="H37" s="103"/>
      <c r="I37" s="104"/>
      <c r="J37" s="77"/>
      <c r="K37" s="45"/>
      <c r="P37" s="55"/>
      <c r="Q37" s="55"/>
      <c r="R37" s="55"/>
      <c r="S37" s="55"/>
      <c r="T37" s="55"/>
      <c r="U37" s="55"/>
      <c r="V37" s="55"/>
      <c r="W37" s="55"/>
      <c r="X37" s="55"/>
      <c r="Y37" s="55"/>
      <c r="Z37" s="55"/>
      <c r="AA37" s="55"/>
    </row>
    <row r="38" spans="1:28" ht="28.15" customHeight="1" x14ac:dyDescent="0.25">
      <c r="A38" s="160" t="s">
        <v>157</v>
      </c>
      <c r="B38" s="52"/>
      <c r="C38" s="111"/>
      <c r="D38" s="76"/>
      <c r="E38" s="78"/>
      <c r="F38" s="78"/>
      <c r="G38" s="103"/>
      <c r="H38" s="103"/>
      <c r="I38" s="104"/>
      <c r="J38" s="77"/>
      <c r="K38" s="45"/>
      <c r="L38" s="55"/>
      <c r="Q38" s="55"/>
      <c r="R38" s="55"/>
      <c r="S38" s="55"/>
      <c r="T38" s="55"/>
      <c r="U38" s="55"/>
      <c r="V38" s="55"/>
      <c r="W38" s="55"/>
      <c r="X38" s="55"/>
      <c r="Y38" s="55"/>
      <c r="Z38" s="55"/>
      <c r="AA38" s="55"/>
      <c r="AB38" s="55"/>
    </row>
    <row r="39" spans="1:28" x14ac:dyDescent="0.25">
      <c r="A39" s="161" t="s">
        <v>61</v>
      </c>
      <c r="B39" s="112" t="s">
        <v>28</v>
      </c>
      <c r="C39" s="162" t="s">
        <v>127</v>
      </c>
      <c r="D39" s="82"/>
      <c r="E39" s="103"/>
      <c r="F39" s="103"/>
      <c r="G39" s="104"/>
      <c r="H39" s="77"/>
      <c r="I39" s="45"/>
      <c r="J39" s="103"/>
      <c r="K39" s="70"/>
      <c r="P39" s="70"/>
      <c r="Q39" s="70"/>
      <c r="R39" s="70"/>
      <c r="S39" s="70"/>
      <c r="T39" s="70"/>
      <c r="U39" s="70"/>
      <c r="V39" s="70"/>
      <c r="W39" s="70"/>
      <c r="X39" s="70"/>
      <c r="Y39" s="70"/>
      <c r="Z39" s="70"/>
      <c r="AA39" s="70"/>
    </row>
    <row r="40" spans="1:28" x14ac:dyDescent="0.25">
      <c r="A40" s="163"/>
      <c r="B40" s="127"/>
      <c r="C40" s="164"/>
      <c r="D40" s="103"/>
      <c r="E40" s="103"/>
      <c r="F40" s="103"/>
      <c r="G40" s="104"/>
      <c r="H40" s="77"/>
      <c r="I40" s="45"/>
      <c r="J40" s="103"/>
      <c r="K40" s="70"/>
      <c r="P40" s="70"/>
      <c r="Q40" s="70"/>
      <c r="R40" s="70"/>
      <c r="S40" s="70"/>
      <c r="T40" s="70"/>
      <c r="U40" s="70"/>
      <c r="V40" s="70"/>
      <c r="W40" s="70"/>
      <c r="X40" s="70"/>
      <c r="Y40" s="70"/>
      <c r="Z40" s="70"/>
      <c r="AA40" s="70"/>
    </row>
    <row r="41" spans="1:28" x14ac:dyDescent="0.25">
      <c r="A41" s="163"/>
      <c r="B41" s="127"/>
      <c r="C41" s="164"/>
      <c r="D41" s="103"/>
      <c r="E41" s="52"/>
      <c r="F41" s="52"/>
      <c r="G41" s="52"/>
      <c r="H41" s="52"/>
      <c r="I41" s="52"/>
      <c r="J41" s="103"/>
      <c r="K41" s="70"/>
      <c r="P41" s="70"/>
      <c r="Q41" s="70"/>
      <c r="R41" s="70"/>
      <c r="S41" s="70"/>
      <c r="T41" s="70"/>
      <c r="U41" s="70"/>
      <c r="V41" s="70"/>
      <c r="W41" s="70"/>
      <c r="X41" s="70"/>
      <c r="Y41" s="70"/>
      <c r="Z41" s="70"/>
      <c r="AA41" s="70"/>
    </row>
    <row r="42" spans="1:28" x14ac:dyDescent="0.25">
      <c r="A42" s="163"/>
      <c r="B42" s="127"/>
      <c r="C42" s="164"/>
      <c r="D42" s="103"/>
      <c r="E42" s="52"/>
      <c r="F42" s="52"/>
      <c r="G42" s="52"/>
      <c r="H42" s="52"/>
      <c r="I42" s="52"/>
      <c r="J42" s="103"/>
      <c r="K42" s="70"/>
      <c r="P42" s="70"/>
      <c r="Q42" s="70"/>
      <c r="R42" s="70"/>
      <c r="S42" s="70"/>
      <c r="T42" s="70"/>
      <c r="U42" s="70"/>
      <c r="V42" s="70"/>
      <c r="W42" s="70"/>
      <c r="X42" s="70"/>
      <c r="Y42" s="70"/>
      <c r="Z42" s="70"/>
      <c r="AA42" s="70"/>
    </row>
    <row r="43" spans="1:28" x14ac:dyDescent="0.25">
      <c r="A43" s="163"/>
      <c r="B43" s="127"/>
      <c r="C43" s="164"/>
      <c r="D43" s="103"/>
      <c r="E43" s="81"/>
      <c r="F43" s="81"/>
      <c r="G43" s="81"/>
      <c r="H43" s="92"/>
      <c r="I43" s="78"/>
      <c r="J43" s="103"/>
      <c r="K43" s="70"/>
      <c r="P43" s="70"/>
      <c r="Q43" s="70"/>
      <c r="R43" s="70"/>
      <c r="S43" s="70"/>
      <c r="T43" s="70"/>
      <c r="U43" s="70"/>
      <c r="V43" s="70"/>
      <c r="W43" s="70"/>
      <c r="X43" s="70"/>
      <c r="Y43" s="70"/>
      <c r="Z43" s="70"/>
      <c r="AA43" s="70"/>
    </row>
    <row r="44" spans="1:28" x14ac:dyDescent="0.25">
      <c r="A44" s="163"/>
      <c r="B44" s="127"/>
      <c r="C44" s="164"/>
      <c r="D44" s="103"/>
      <c r="F44" s="78"/>
      <c r="G44" s="45"/>
      <c r="H44" s="45"/>
      <c r="I44" s="77"/>
      <c r="J44" s="103"/>
      <c r="K44" s="70"/>
      <c r="P44" s="55"/>
      <c r="Q44" s="55"/>
      <c r="R44" s="55"/>
      <c r="S44" s="55"/>
      <c r="T44" s="55"/>
      <c r="U44" s="55"/>
      <c r="V44" s="55"/>
      <c r="W44" s="55"/>
      <c r="X44" s="55"/>
      <c r="Y44" s="55"/>
      <c r="Z44" s="55"/>
      <c r="AA44" s="55"/>
    </row>
    <row r="45" spans="1:28" x14ac:dyDescent="0.25">
      <c r="A45" s="165" t="s">
        <v>29</v>
      </c>
      <c r="B45" s="113"/>
      <c r="C45" s="317">
        <f>SUM(C40:C44)</f>
        <v>0</v>
      </c>
      <c r="D45" s="103"/>
      <c r="E45" s="55"/>
      <c r="F45" s="52"/>
      <c r="G45" s="45"/>
      <c r="H45" s="45"/>
      <c r="I45" s="45"/>
      <c r="J45" s="103"/>
      <c r="K45" s="70"/>
      <c r="P45" s="55"/>
      <c r="Q45" s="55"/>
      <c r="R45" s="55"/>
      <c r="S45" s="55"/>
      <c r="T45" s="55"/>
      <c r="U45" s="55"/>
      <c r="V45" s="55"/>
      <c r="W45" s="55"/>
      <c r="X45" s="55"/>
      <c r="Y45" s="55"/>
      <c r="Z45" s="55"/>
      <c r="AA45" s="55"/>
    </row>
    <row r="46" spans="1:28" ht="16.5" thickBot="1" x14ac:dyDescent="0.3">
      <c r="A46" s="491" t="s">
        <v>146</v>
      </c>
      <c r="B46" s="491"/>
      <c r="C46" s="491"/>
      <c r="D46" s="52"/>
      <c r="E46" s="52"/>
      <c r="F46" s="52"/>
      <c r="G46" s="103"/>
      <c r="H46" s="77"/>
      <c r="I46" s="45"/>
      <c r="J46" s="45"/>
      <c r="K46" s="45"/>
      <c r="P46" s="70"/>
      <c r="Q46" s="70"/>
      <c r="R46" s="70"/>
      <c r="S46" s="70"/>
      <c r="T46" s="70"/>
      <c r="U46" s="70"/>
      <c r="V46" s="70"/>
      <c r="W46" s="70"/>
      <c r="X46" s="70"/>
      <c r="Y46" s="70"/>
      <c r="Z46" s="70"/>
      <c r="AA46" s="70"/>
    </row>
    <row r="47" spans="1:28" x14ac:dyDescent="0.25">
      <c r="A47" s="79" t="s">
        <v>160</v>
      </c>
      <c r="B47" s="80"/>
      <c r="C47" s="154"/>
      <c r="D47" s="81"/>
      <c r="E47" s="81"/>
      <c r="F47" s="81"/>
      <c r="G47" s="103"/>
      <c r="H47" s="77"/>
      <c r="I47" s="45"/>
      <c r="J47" s="45"/>
      <c r="K47" s="45"/>
      <c r="O47" s="70"/>
      <c r="P47" s="70"/>
      <c r="Q47" s="70"/>
      <c r="R47" s="70"/>
      <c r="S47" s="70"/>
      <c r="T47" s="70"/>
      <c r="U47" s="70"/>
      <c r="V47" s="70"/>
      <c r="W47" s="70"/>
      <c r="X47" s="70"/>
      <c r="Y47" s="70"/>
      <c r="Z47" s="70"/>
    </row>
    <row r="48" spans="1:28" ht="24" customHeight="1" x14ac:dyDescent="0.25">
      <c r="A48" s="51" t="s">
        <v>159</v>
      </c>
      <c r="B48" s="111"/>
      <c r="C48" s="154"/>
      <c r="D48" s="52"/>
      <c r="E48" s="55"/>
      <c r="F48" s="55"/>
      <c r="G48" s="103"/>
      <c r="H48" s="77"/>
      <c r="I48" s="45"/>
      <c r="J48" s="45"/>
      <c r="K48" s="45"/>
      <c r="O48" s="70"/>
      <c r="P48" s="70"/>
      <c r="Q48" s="70"/>
      <c r="R48" s="70"/>
      <c r="S48" s="70"/>
      <c r="T48" s="70"/>
      <c r="U48" s="70"/>
      <c r="V48" s="70"/>
      <c r="W48" s="70"/>
      <c r="X48" s="70"/>
      <c r="Y48" s="70"/>
      <c r="Z48" s="70"/>
    </row>
    <row r="49" spans="1:26" x14ac:dyDescent="0.25">
      <c r="A49" s="115" t="s">
        <v>31</v>
      </c>
      <c r="B49" s="117" t="s">
        <v>30</v>
      </c>
      <c r="C49" s="82"/>
      <c r="D49" s="82"/>
      <c r="E49" s="103"/>
      <c r="F49" s="77"/>
      <c r="G49" s="45"/>
      <c r="H49" s="45"/>
      <c r="I49" s="45"/>
      <c r="J49" s="55"/>
      <c r="O49" s="70"/>
      <c r="P49" s="70"/>
      <c r="Q49" s="70"/>
      <c r="R49" s="70"/>
      <c r="S49" s="70"/>
      <c r="T49" s="70"/>
      <c r="U49" s="70"/>
      <c r="V49" s="70"/>
      <c r="W49" s="70"/>
      <c r="X49" s="70"/>
      <c r="Y49" s="70"/>
      <c r="Z49" s="70"/>
    </row>
    <row r="50" spans="1:26" ht="60" customHeight="1" x14ac:dyDescent="0.25">
      <c r="A50" s="189"/>
      <c r="B50" s="169"/>
      <c r="C50" s="103"/>
      <c r="D50" s="103"/>
      <c r="E50" s="103"/>
      <c r="F50" s="52"/>
      <c r="G50" s="45"/>
      <c r="H50" s="45"/>
      <c r="I50" s="45"/>
      <c r="J50" s="70"/>
      <c r="O50" s="70"/>
      <c r="P50" s="70"/>
      <c r="Q50" s="70"/>
      <c r="R50" s="70"/>
      <c r="S50" s="70"/>
      <c r="T50" s="70"/>
      <c r="U50" s="70"/>
      <c r="V50" s="70"/>
      <c r="W50" s="70"/>
      <c r="X50" s="70"/>
      <c r="Y50" s="70"/>
      <c r="Z50" s="70"/>
    </row>
    <row r="51" spans="1:26" ht="60" customHeight="1" x14ac:dyDescent="0.25">
      <c r="A51" s="189"/>
      <c r="B51" s="169"/>
      <c r="C51" s="103"/>
      <c r="D51" s="103"/>
      <c r="E51" s="104"/>
      <c r="F51" s="104"/>
      <c r="G51" s="104"/>
      <c r="H51" s="104"/>
      <c r="I51" s="52"/>
      <c r="J51" s="70"/>
      <c r="O51" s="70"/>
      <c r="P51" s="70"/>
      <c r="Q51" s="70"/>
      <c r="R51" s="70"/>
      <c r="S51" s="70"/>
      <c r="T51" s="70"/>
      <c r="U51" s="70"/>
      <c r="V51" s="70"/>
      <c r="W51" s="70"/>
      <c r="X51" s="70"/>
      <c r="Y51" s="70"/>
      <c r="Z51" s="70"/>
    </row>
    <row r="52" spans="1:26" ht="60" customHeight="1" x14ac:dyDescent="0.25">
      <c r="A52" s="189"/>
      <c r="B52" s="169"/>
      <c r="C52" s="103"/>
      <c r="D52" s="103"/>
      <c r="E52" s="52"/>
      <c r="F52" s="52"/>
      <c r="G52" s="52"/>
      <c r="H52" s="52"/>
      <c r="I52" s="52"/>
      <c r="J52" s="70"/>
    </row>
    <row r="53" spans="1:26" ht="60" customHeight="1" x14ac:dyDescent="0.25">
      <c r="A53" s="189"/>
      <c r="B53" s="169"/>
      <c r="C53" s="103"/>
      <c r="D53" s="103"/>
      <c r="E53" s="118"/>
      <c r="F53" s="118"/>
      <c r="G53" s="119"/>
      <c r="H53" s="86"/>
      <c r="I53" s="86"/>
      <c r="J53" s="70"/>
    </row>
    <row r="54" spans="1:26" ht="60" customHeight="1" x14ac:dyDescent="0.25">
      <c r="A54" s="189"/>
      <c r="B54" s="169"/>
      <c r="C54" s="103"/>
      <c r="D54" s="103"/>
      <c r="E54" s="119"/>
      <c r="F54" s="119"/>
      <c r="G54" s="86"/>
      <c r="H54" s="86"/>
      <c r="I54" s="45"/>
      <c r="J54" s="70"/>
    </row>
    <row r="55" spans="1:26" x14ac:dyDescent="0.25">
      <c r="A55" s="120" t="s">
        <v>29</v>
      </c>
      <c r="B55" s="343">
        <f>SUM(B50:B54)</f>
        <v>0</v>
      </c>
      <c r="C55" s="103"/>
      <c r="D55" s="103"/>
      <c r="E55" s="55"/>
      <c r="G55" s="78"/>
      <c r="H55" s="45"/>
      <c r="I55" s="45"/>
      <c r="J55" s="70"/>
    </row>
    <row r="56" spans="1:26" ht="16.5" thickBot="1" x14ac:dyDescent="0.3">
      <c r="A56" s="499" t="s">
        <v>146</v>
      </c>
      <c r="B56" s="499"/>
      <c r="C56" s="45"/>
      <c r="D56" s="52"/>
      <c r="E56" s="52"/>
      <c r="F56" s="52"/>
      <c r="G56" s="103"/>
      <c r="H56" s="103"/>
      <c r="I56" s="45"/>
      <c r="J56" s="45"/>
      <c r="K56" s="45"/>
    </row>
    <row r="57" spans="1:26" x14ac:dyDescent="0.25">
      <c r="A57" s="170" t="s">
        <v>162</v>
      </c>
      <c r="B57" s="106"/>
      <c r="C57" s="107"/>
      <c r="D57" s="91"/>
      <c r="E57" s="91"/>
      <c r="F57" s="103"/>
      <c r="G57" s="103"/>
      <c r="H57" s="45"/>
      <c r="I57" s="45"/>
      <c r="J57" s="45"/>
    </row>
    <row r="58" spans="1:26" ht="28.15" customHeight="1" x14ac:dyDescent="0.25">
      <c r="A58" s="51" t="s">
        <v>161</v>
      </c>
      <c r="B58" s="121"/>
      <c r="C58" s="174"/>
      <c r="D58" s="92"/>
      <c r="E58" s="119"/>
      <c r="F58" s="103"/>
      <c r="G58" s="103"/>
      <c r="H58" s="45"/>
      <c r="I58" s="45"/>
      <c r="J58" s="45"/>
      <c r="K58" s="87"/>
      <c r="L58" s="87"/>
    </row>
    <row r="59" spans="1:26" x14ac:dyDescent="0.25">
      <c r="A59" s="180" t="s">
        <v>61</v>
      </c>
      <c r="B59" s="162" t="s">
        <v>84</v>
      </c>
      <c r="C59" s="82"/>
      <c r="D59" s="103"/>
      <c r="E59" s="103"/>
      <c r="F59" s="45"/>
      <c r="G59" s="45"/>
      <c r="H59" s="45"/>
    </row>
    <row r="60" spans="1:26" ht="15.4" customHeight="1" x14ac:dyDescent="0.25">
      <c r="A60" s="163"/>
      <c r="B60" s="164"/>
      <c r="C60" s="103"/>
      <c r="D60" s="103"/>
      <c r="E60" s="103"/>
      <c r="F60" s="45"/>
      <c r="G60" s="45"/>
      <c r="H60" s="45"/>
    </row>
    <row r="61" spans="1:26" x14ac:dyDescent="0.25">
      <c r="A61" s="163"/>
      <c r="B61" s="164"/>
      <c r="C61" s="103"/>
      <c r="D61" s="45"/>
      <c r="E61" s="45"/>
      <c r="F61" s="45"/>
      <c r="G61" s="45"/>
      <c r="H61" s="45"/>
    </row>
    <row r="62" spans="1:26" x14ac:dyDescent="0.25">
      <c r="A62" s="163"/>
      <c r="B62" s="164"/>
      <c r="C62" s="103"/>
      <c r="D62" s="45"/>
      <c r="E62" s="45"/>
      <c r="F62" s="45"/>
      <c r="G62" s="45"/>
      <c r="H62" s="45"/>
    </row>
    <row r="63" spans="1:26" x14ac:dyDescent="0.25">
      <c r="A63" s="163"/>
      <c r="B63" s="164"/>
      <c r="C63" s="103"/>
      <c r="D63" s="45"/>
      <c r="E63" s="45"/>
      <c r="F63" s="45"/>
      <c r="G63" s="45"/>
      <c r="H63" s="45"/>
    </row>
    <row r="64" spans="1:26" x14ac:dyDescent="0.25">
      <c r="A64" s="163"/>
      <c r="B64" s="164"/>
      <c r="C64" s="103"/>
      <c r="D64" s="45"/>
      <c r="E64" s="45"/>
      <c r="F64" s="45"/>
      <c r="G64" s="45"/>
      <c r="H64" s="45"/>
    </row>
    <row r="65" spans="1:11" x14ac:dyDescent="0.25">
      <c r="A65" s="165" t="s">
        <v>29</v>
      </c>
      <c r="B65" s="317">
        <f>SUM(B60:B64)</f>
        <v>0</v>
      </c>
      <c r="C65" s="103"/>
      <c r="D65" s="45"/>
      <c r="E65" s="45"/>
      <c r="F65" s="45"/>
      <c r="G65" s="45"/>
      <c r="H65" s="45"/>
    </row>
    <row r="66" spans="1:11" ht="16.5" thickBot="1" x14ac:dyDescent="0.3">
      <c r="A66" s="493" t="s">
        <v>146</v>
      </c>
      <c r="B66" s="493"/>
      <c r="C66" s="45"/>
      <c r="D66" s="45"/>
      <c r="E66" s="45"/>
      <c r="F66" s="45"/>
      <c r="G66" s="45"/>
      <c r="H66" s="45"/>
      <c r="I66" s="45"/>
      <c r="J66" s="45"/>
      <c r="K66" s="45"/>
    </row>
    <row r="67" spans="1:11" ht="18.75" x14ac:dyDescent="0.25">
      <c r="A67" s="181" t="s">
        <v>76</v>
      </c>
      <c r="B67" s="176"/>
      <c r="C67" s="341"/>
      <c r="D67" s="179"/>
      <c r="E67" s="45"/>
      <c r="F67" s="45"/>
      <c r="G67" s="45"/>
      <c r="H67" s="45"/>
      <c r="I67" s="45"/>
      <c r="J67" s="45"/>
      <c r="K67" s="45"/>
    </row>
    <row r="68" spans="1:11" x14ac:dyDescent="0.25">
      <c r="A68" s="177" t="s">
        <v>62</v>
      </c>
      <c r="B68" s="182" t="s">
        <v>85</v>
      </c>
      <c r="C68" s="411" t="s">
        <v>151</v>
      </c>
      <c r="D68" s="45"/>
      <c r="E68" s="45"/>
      <c r="F68" s="45"/>
      <c r="G68" s="45"/>
      <c r="H68" s="45"/>
      <c r="I68" s="45"/>
    </row>
    <row r="69" spans="1:11" x14ac:dyDescent="0.25">
      <c r="A69" s="330" t="s">
        <v>68</v>
      </c>
      <c r="B69" s="344">
        <v>0</v>
      </c>
      <c r="C69" s="462" t="s">
        <v>152</v>
      </c>
      <c r="D69" s="45"/>
      <c r="E69" s="45"/>
      <c r="F69" s="45"/>
      <c r="G69" s="45"/>
      <c r="H69" s="45"/>
      <c r="I69" s="45"/>
    </row>
    <row r="70" spans="1:11" ht="30" customHeight="1" x14ac:dyDescent="0.25">
      <c r="A70" s="473" t="s">
        <v>255</v>
      </c>
      <c r="B70" s="416"/>
      <c r="C70" s="416"/>
      <c r="D70" s="416"/>
      <c r="E70" s="416"/>
      <c r="F70" s="416"/>
    </row>
    <row r="71" spans="1:11" x14ac:dyDescent="0.25">
      <c r="A71" s="417" t="s">
        <v>256</v>
      </c>
      <c r="B71" s="416"/>
      <c r="C71" s="416"/>
      <c r="D71" s="416"/>
      <c r="E71" s="416"/>
      <c r="F71" s="416"/>
    </row>
    <row r="72" spans="1:11" x14ac:dyDescent="0.25">
      <c r="A72" s="498" t="s">
        <v>148</v>
      </c>
      <c r="B72" s="498"/>
      <c r="C72" s="498"/>
      <c r="D72" s="498"/>
      <c r="E72" s="498"/>
      <c r="F72" s="498"/>
    </row>
  </sheetData>
  <sheetProtection algorithmName="SHA-512" hashValue="o9MYmAYf9SYGx/mMQOJF3bGaKcrUDfZObu39DjG64N3y7UzIv+9yxW4cXixQCn1/tRmX75WMv6bY/TJvllPnYQ==" saltValue="UWvsT+LqMEP7p4VVn/Ck1g==" spinCount="100000" sheet="1" objects="1" scenarios="1"/>
  <mergeCells count="6">
    <mergeCell ref="A72:F72"/>
    <mergeCell ref="A21:F21"/>
    <mergeCell ref="A35:C35"/>
    <mergeCell ref="A46:C46"/>
    <mergeCell ref="A56:B56"/>
    <mergeCell ref="A66:B66"/>
  </mergeCells>
  <conditionalFormatting sqref="A24">
    <cfRule type="containsText" dxfId="143" priority="6" operator="containsText" text="Not eligible for this exception">
      <formula>NOT(ISERROR(SEARCH("Not eligible for this exception",A24)))</formula>
    </cfRule>
  </conditionalFormatting>
  <conditionalFormatting sqref="B33:C34">
    <cfRule type="expression" dxfId="142" priority="4">
      <formula>$B$30&gt;=0</formula>
    </cfRule>
  </conditionalFormatting>
  <conditionalFormatting sqref="B24:E24">
    <cfRule type="expression" dxfId="141" priority="3">
      <formula>$B$30&gt;=0</formula>
    </cfRule>
  </conditionalFormatting>
  <hyperlinks>
    <hyperlink ref="C69" r:id="rId1" xr:uid="{00000000-0004-0000-1500-000000000000}"/>
    <hyperlink ref="A71" r:id="rId2" xr:uid="{00000000-0004-0000-1500-000001000000}"/>
  </hyperlinks>
  <pageMargins left="0.75" right="0.75" top="1" bottom="1" header="0.5" footer="0.5"/>
  <pageSetup orientation="portrait" horizontalDpi="4294967292" verticalDpi="4294967292" r:id="rId3"/>
  <tableParts count="9">
    <tablePart r:id="rId4"/>
    <tablePart r:id="rId5"/>
    <tablePart r:id="rId6"/>
    <tablePart r:id="rId7"/>
    <tablePart r:id="rId8"/>
    <tablePart r:id="rId9"/>
    <tablePart r:id="rId10"/>
    <tablePart r:id="rId11"/>
    <tablePart r:id="rId12"/>
  </tableParts>
  <extLst>
    <ext xmlns:x14="http://schemas.microsoft.com/office/spreadsheetml/2009/9/main" uri="{78C0D931-6437-407d-A8EE-F0AAD7539E65}">
      <x14:conditionalFormattings>
        <x14:conditionalFormatting xmlns:xm="http://schemas.microsoft.com/office/excel/2006/main">
          <x14:cfRule type="expression" priority="2" id="{EEF3D99E-A528-4D4F-911C-80CE30965EC2}">
            <xm:f>'3. Getting Started'!$B$7="Yes"</xm:f>
            <x14:dxf>
              <fill>
                <patternFill>
                  <bgColor theme="1"/>
                </patternFill>
              </fill>
            </x14:dxf>
          </x14:cfRule>
          <xm:sqref>B24:E24</xm:sqref>
        </x14:conditionalFormatting>
        <x14:conditionalFormatting xmlns:xm="http://schemas.microsoft.com/office/excel/2006/main">
          <x14:cfRule type="expression" priority="5" id="{B461352D-9774-4E9D-AACB-9C52A6332DD2}">
            <xm:f>'3. Getting Started'!$B$11="No"</xm:f>
            <x14:dxf>
              <fill>
                <patternFill>
                  <bgColor theme="1"/>
                </patternFill>
              </fill>
            </x14:dxf>
          </x14:cfRule>
          <xm:sqref>A59:B65</xm:sqref>
        </x14:conditionalFormatting>
        <x14:conditionalFormatting xmlns:xm="http://schemas.microsoft.com/office/excel/2006/main">
          <x14:cfRule type="expression" priority="1" id="{2B2E03A4-49B2-4280-BCCC-4C069DAA4CF4}">
            <xm:f>'3. Getting Started'!$B$6="No"</xm:f>
            <x14:dxf>
              <fill>
                <patternFill>
                  <bgColor theme="1"/>
                </patternFill>
              </fill>
            </x14:dxf>
          </x14:cfRule>
          <xm:sqref>B24 D24 B33:B34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Lists!$C$2:$C$5</xm:f>
          </x14:formula1>
          <xm:sqref>B40:B44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tabColor theme="9"/>
    <pageSetUpPr autoPageBreaks="0"/>
  </sheetPr>
  <dimension ref="A1:AB72"/>
  <sheetViews>
    <sheetView showGridLines="0" zoomScale="90" zoomScaleNormal="90" workbookViewId="0">
      <pane ySplit="1" topLeftCell="A2" activePane="bottomLeft" state="frozen"/>
      <selection pane="bottomLeft" activeCell="A2" sqref="A2"/>
    </sheetView>
  </sheetViews>
  <sheetFormatPr defaultColWidth="0" defaultRowHeight="15.75" zeroHeight="1" x14ac:dyDescent="0.25"/>
  <cols>
    <col min="1" max="1" width="35.25" style="83" customWidth="1"/>
    <col min="2" max="2" width="28.75" style="83" bestFit="1" customWidth="1"/>
    <col min="3" max="5" width="24.75" style="83" customWidth="1"/>
    <col min="6" max="6" width="29.75" style="83" bestFit="1" customWidth="1"/>
    <col min="7" max="11" width="24.75" style="83" hidden="1" customWidth="1"/>
    <col min="12" max="12" width="12.75" style="83" hidden="1" customWidth="1"/>
    <col min="13" max="13" width="11.75" style="83" hidden="1" customWidth="1"/>
    <col min="14" max="18" width="10.75" style="83" hidden="1" customWidth="1"/>
    <col min="19" max="19" width="12" style="83" hidden="1" customWidth="1"/>
    <col min="20" max="28" width="0" style="83" hidden="1" customWidth="1"/>
    <col min="29" max="16384" width="10.75" style="83" hidden="1"/>
  </cols>
  <sheetData>
    <row r="1" spans="1:20" ht="25.9" customHeight="1" thickBot="1" x14ac:dyDescent="0.3">
      <c r="A1" s="46" t="s">
        <v>239</v>
      </c>
      <c r="B1" s="42"/>
      <c r="C1" s="42"/>
      <c r="D1" s="42"/>
      <c r="E1" s="459" t="s">
        <v>165</v>
      </c>
      <c r="F1" s="460" t="str">
        <f>IF('3. Getting Started'!$B2="","",'3. Getting Started'!$B2)</f>
        <v/>
      </c>
      <c r="G1" s="43"/>
      <c r="H1" s="42"/>
      <c r="I1" s="43"/>
      <c r="J1" s="42"/>
      <c r="K1" s="42"/>
      <c r="L1" s="123"/>
      <c r="M1" s="123"/>
      <c r="N1" s="123"/>
      <c r="O1" s="123"/>
      <c r="P1" s="123"/>
      <c r="Q1" s="123"/>
      <c r="R1" s="123"/>
      <c r="S1" s="123"/>
      <c r="T1" s="123"/>
    </row>
    <row r="2" spans="1:20" x14ac:dyDescent="0.25">
      <c r="A2" s="46" t="s">
        <v>153</v>
      </c>
      <c r="B2" s="47"/>
      <c r="C2" s="48"/>
      <c r="D2" s="48"/>
      <c r="E2" s="48"/>
      <c r="F2" s="49"/>
      <c r="G2" s="50"/>
      <c r="H2" s="50"/>
      <c r="I2" s="50"/>
      <c r="J2" s="50"/>
      <c r="K2" s="50"/>
      <c r="L2" s="124"/>
      <c r="M2" s="124"/>
      <c r="N2" s="124"/>
      <c r="O2" s="124"/>
      <c r="P2" s="124"/>
      <c r="Q2" s="124"/>
      <c r="R2" s="124"/>
      <c r="S2" s="124"/>
    </row>
    <row r="3" spans="1:20" x14ac:dyDescent="0.25">
      <c r="A3" s="51" t="s">
        <v>163</v>
      </c>
      <c r="B3" s="52"/>
      <c r="C3" s="50"/>
      <c r="D3" s="50"/>
      <c r="E3" s="50"/>
      <c r="F3" s="53"/>
      <c r="G3" s="50"/>
      <c r="H3" s="50"/>
      <c r="I3" s="50"/>
      <c r="J3" s="50"/>
      <c r="K3" s="50"/>
      <c r="M3" s="55"/>
      <c r="N3" s="55"/>
      <c r="O3" s="55"/>
      <c r="P3" s="55"/>
      <c r="Q3" s="55"/>
      <c r="R3" s="55"/>
    </row>
    <row r="4" spans="1:20" ht="33.4" customHeight="1" thickBot="1" x14ac:dyDescent="0.3">
      <c r="A4" s="155" t="s">
        <v>20</v>
      </c>
      <c r="B4" s="54"/>
      <c r="C4" s="54"/>
      <c r="D4" s="54"/>
      <c r="E4" s="54"/>
      <c r="F4" s="145"/>
      <c r="G4" s="54"/>
      <c r="H4" s="54"/>
      <c r="I4" s="54"/>
      <c r="J4" s="44"/>
      <c r="K4" s="55"/>
      <c r="L4" s="55"/>
      <c r="M4" s="55"/>
      <c r="N4" s="55"/>
      <c r="O4" s="55"/>
      <c r="P4" s="55"/>
      <c r="Q4" s="55"/>
      <c r="R4" s="55"/>
      <c r="S4" s="55"/>
    </row>
    <row r="5" spans="1:20" x14ac:dyDescent="0.25">
      <c r="A5" s="56" t="s">
        <v>21</v>
      </c>
      <c r="B5" s="57" t="s">
        <v>22</v>
      </c>
      <c r="C5" s="58" t="s">
        <v>23</v>
      </c>
      <c r="D5" s="58" t="s">
        <v>82</v>
      </c>
      <c r="E5" s="59" t="s">
        <v>83</v>
      </c>
      <c r="F5" s="146" t="s">
        <v>116</v>
      </c>
      <c r="G5" s="60"/>
      <c r="H5" s="55"/>
      <c r="I5" s="55"/>
      <c r="J5" s="55"/>
      <c r="K5" s="55"/>
      <c r="L5" s="55"/>
      <c r="M5" s="55"/>
      <c r="N5" s="55"/>
      <c r="O5" s="55"/>
    </row>
    <row r="6" spans="1:20" x14ac:dyDescent="0.25">
      <c r="A6" s="23"/>
      <c r="B6" s="20"/>
      <c r="C6" s="20"/>
      <c r="D6" s="21"/>
      <c r="E6" s="21"/>
      <c r="F6" s="63">
        <f>D6+E6</f>
        <v>0</v>
      </c>
      <c r="G6" s="64"/>
      <c r="H6" s="64"/>
      <c r="I6" s="64"/>
      <c r="J6" s="64"/>
      <c r="K6" s="64"/>
      <c r="L6" s="64"/>
      <c r="M6" s="64"/>
      <c r="N6" s="64"/>
      <c r="O6" s="64"/>
    </row>
    <row r="7" spans="1:20" x14ac:dyDescent="0.25">
      <c r="A7" s="23"/>
      <c r="B7" s="20"/>
      <c r="C7" s="20"/>
      <c r="D7" s="21"/>
      <c r="E7" s="21"/>
      <c r="F7" s="63">
        <f t="shared" ref="F7:F10" si="0">D7+E7</f>
        <v>0</v>
      </c>
      <c r="G7" s="64"/>
      <c r="H7" s="64"/>
      <c r="I7" s="64"/>
      <c r="J7" s="64"/>
      <c r="K7" s="64"/>
      <c r="L7" s="64"/>
      <c r="M7" s="64"/>
      <c r="N7" s="64"/>
      <c r="O7" s="64"/>
    </row>
    <row r="8" spans="1:20" x14ac:dyDescent="0.25">
      <c r="A8" s="23"/>
      <c r="B8" s="20"/>
      <c r="C8" s="20"/>
      <c r="D8" s="21"/>
      <c r="E8" s="21"/>
      <c r="F8" s="63">
        <f t="shared" si="0"/>
        <v>0</v>
      </c>
      <c r="G8" s="64"/>
      <c r="H8" s="64"/>
      <c r="I8" s="64"/>
      <c r="J8" s="64"/>
      <c r="K8" s="64"/>
      <c r="L8" s="64"/>
      <c r="M8" s="64"/>
      <c r="N8" s="64"/>
      <c r="O8" s="64"/>
    </row>
    <row r="9" spans="1:20" x14ac:dyDescent="0.25">
      <c r="A9" s="23"/>
      <c r="B9" s="20"/>
      <c r="C9" s="20"/>
      <c r="D9" s="21"/>
      <c r="E9" s="21"/>
      <c r="F9" s="63">
        <f t="shared" si="0"/>
        <v>0</v>
      </c>
      <c r="G9" s="64"/>
      <c r="H9" s="64"/>
      <c r="I9" s="64"/>
      <c r="J9" s="64"/>
      <c r="K9" s="64"/>
      <c r="L9" s="64"/>
      <c r="M9" s="64"/>
      <c r="N9" s="64"/>
      <c r="O9" s="64"/>
    </row>
    <row r="10" spans="1:20" x14ac:dyDescent="0.25">
      <c r="A10" s="23"/>
      <c r="B10" s="20"/>
      <c r="C10" s="20"/>
      <c r="D10" s="21"/>
      <c r="E10" s="21"/>
      <c r="F10" s="63">
        <f t="shared" si="0"/>
        <v>0</v>
      </c>
      <c r="G10" s="64"/>
      <c r="H10" s="64"/>
      <c r="I10" s="64"/>
      <c r="J10" s="64"/>
      <c r="K10" s="64"/>
      <c r="L10" s="64"/>
      <c r="M10" s="64"/>
      <c r="N10" s="64"/>
      <c r="O10" s="64"/>
    </row>
    <row r="11" spans="1:20" ht="16.5" thickBot="1" x14ac:dyDescent="0.3">
      <c r="A11" s="65"/>
      <c r="B11" s="66"/>
      <c r="C11" s="67" t="s">
        <v>24</v>
      </c>
      <c r="D11" s="68">
        <f t="shared" ref="D11:F11" si="1">SUM(D6:D10)</f>
        <v>0</v>
      </c>
      <c r="E11" s="68">
        <f t="shared" si="1"/>
        <v>0</v>
      </c>
      <c r="F11" s="69">
        <f t="shared" si="1"/>
        <v>0</v>
      </c>
      <c r="G11" s="64"/>
      <c r="H11" s="64"/>
      <c r="I11" s="64"/>
      <c r="J11" s="64"/>
      <c r="K11" s="64"/>
      <c r="L11" s="64"/>
      <c r="M11" s="64"/>
      <c r="N11" s="64"/>
      <c r="O11" s="64"/>
    </row>
    <row r="12" spans="1:20" ht="37.15" customHeight="1" thickBot="1" x14ac:dyDescent="0.3">
      <c r="A12" s="156" t="s">
        <v>25</v>
      </c>
      <c r="B12" s="42"/>
      <c r="C12" s="42"/>
      <c r="D12" s="42"/>
      <c r="E12" s="42"/>
      <c r="F12" s="147"/>
      <c r="G12" s="54"/>
      <c r="H12" s="54"/>
      <c r="I12" s="54"/>
      <c r="J12" s="75"/>
      <c r="K12" s="55"/>
      <c r="L12" s="70"/>
      <c r="M12" s="55"/>
      <c r="N12" s="55"/>
      <c r="O12" s="55"/>
      <c r="P12" s="55"/>
      <c r="Q12" s="55"/>
      <c r="R12" s="55"/>
      <c r="S12" s="70"/>
    </row>
    <row r="13" spans="1:20" x14ac:dyDescent="0.25">
      <c r="A13" s="71" t="s">
        <v>21</v>
      </c>
      <c r="B13" s="72" t="s">
        <v>22</v>
      </c>
      <c r="C13" s="73" t="s">
        <v>62</v>
      </c>
      <c r="D13" s="58" t="s">
        <v>82</v>
      </c>
      <c r="E13" s="59" t="s">
        <v>83</v>
      </c>
      <c r="F13" s="146" t="s">
        <v>116</v>
      </c>
      <c r="G13" s="74"/>
      <c r="H13" s="125"/>
      <c r="I13" s="55"/>
      <c r="J13" s="55"/>
      <c r="K13" s="55"/>
      <c r="L13" s="55"/>
      <c r="M13" s="55"/>
      <c r="N13" s="123"/>
      <c r="O13" s="125"/>
    </row>
    <row r="14" spans="1:20" x14ac:dyDescent="0.25">
      <c r="A14" s="24"/>
      <c r="B14" s="39"/>
      <c r="C14" s="451"/>
      <c r="D14" s="21"/>
      <c r="E14" s="21"/>
      <c r="F14" s="63">
        <f t="shared" ref="F14:F18" si="2">D14+E14</f>
        <v>0</v>
      </c>
      <c r="G14" s="64"/>
      <c r="H14" s="64"/>
      <c r="I14" s="64"/>
      <c r="J14" s="64"/>
      <c r="K14" s="64"/>
      <c r="L14" s="64"/>
      <c r="M14" s="64"/>
      <c r="N14" s="64"/>
      <c r="O14" s="64"/>
    </row>
    <row r="15" spans="1:20" x14ac:dyDescent="0.25">
      <c r="A15" s="24"/>
      <c r="B15" s="39"/>
      <c r="C15" s="451"/>
      <c r="D15" s="21"/>
      <c r="E15" s="21"/>
      <c r="F15" s="63">
        <f t="shared" si="2"/>
        <v>0</v>
      </c>
      <c r="G15" s="64"/>
      <c r="H15" s="64"/>
      <c r="I15" s="64"/>
      <c r="J15" s="64"/>
      <c r="K15" s="64"/>
      <c r="L15" s="64"/>
      <c r="M15" s="64"/>
      <c r="N15" s="64"/>
      <c r="O15" s="64"/>
    </row>
    <row r="16" spans="1:20" x14ac:dyDescent="0.25">
      <c r="A16" s="24"/>
      <c r="B16" s="39"/>
      <c r="C16" s="451"/>
      <c r="D16" s="21"/>
      <c r="E16" s="21"/>
      <c r="F16" s="63">
        <f t="shared" si="2"/>
        <v>0</v>
      </c>
      <c r="G16" s="64"/>
      <c r="H16" s="64"/>
      <c r="I16" s="64"/>
      <c r="J16" s="64"/>
      <c r="K16" s="64"/>
      <c r="L16" s="64"/>
      <c r="M16" s="64"/>
      <c r="N16" s="64"/>
      <c r="O16" s="64"/>
    </row>
    <row r="17" spans="1:19" x14ac:dyDescent="0.25">
      <c r="A17" s="24"/>
      <c r="B17" s="39"/>
      <c r="C17" s="451"/>
      <c r="D17" s="21"/>
      <c r="E17" s="21"/>
      <c r="F17" s="63">
        <f t="shared" si="2"/>
        <v>0</v>
      </c>
      <c r="G17" s="64"/>
      <c r="H17" s="64"/>
      <c r="I17" s="64"/>
      <c r="J17" s="64"/>
      <c r="K17" s="64"/>
      <c r="L17" s="64"/>
      <c r="M17" s="64"/>
      <c r="N17" s="64"/>
      <c r="O17" s="64"/>
    </row>
    <row r="18" spans="1:19" x14ac:dyDescent="0.25">
      <c r="A18" s="24"/>
      <c r="B18" s="39"/>
      <c r="C18" s="451"/>
      <c r="D18" s="21"/>
      <c r="E18" s="21"/>
      <c r="F18" s="63">
        <f t="shared" si="2"/>
        <v>0</v>
      </c>
      <c r="G18" s="64"/>
      <c r="H18" s="64"/>
      <c r="I18" s="64"/>
      <c r="J18" s="64"/>
      <c r="K18" s="64"/>
      <c r="L18" s="64"/>
      <c r="M18" s="64"/>
      <c r="N18" s="64"/>
      <c r="O18" s="64"/>
    </row>
    <row r="19" spans="1:19" x14ac:dyDescent="0.25">
      <c r="A19" s="157"/>
      <c r="B19" s="158"/>
      <c r="C19" s="159" t="s">
        <v>26</v>
      </c>
      <c r="D19" s="62">
        <f t="shared" ref="D19:F19" si="3">SUM(D14:D18)</f>
        <v>0</v>
      </c>
      <c r="E19" s="62">
        <f t="shared" si="3"/>
        <v>0</v>
      </c>
      <c r="F19" s="63">
        <f t="shared" si="3"/>
        <v>0</v>
      </c>
      <c r="G19" s="64"/>
      <c r="H19" s="64"/>
      <c r="I19" s="64"/>
      <c r="J19" s="64"/>
      <c r="K19" s="64"/>
      <c r="L19" s="64"/>
      <c r="M19" s="64"/>
      <c r="N19" s="64"/>
      <c r="O19" s="64"/>
    </row>
    <row r="20" spans="1:19" ht="16.5" thickBot="1" x14ac:dyDescent="0.3">
      <c r="A20" s="190"/>
      <c r="B20" s="191"/>
      <c r="C20" s="191"/>
      <c r="D20" s="192" t="s">
        <v>27</v>
      </c>
      <c r="E20" s="193"/>
      <c r="F20" s="316">
        <f>F11-F19</f>
        <v>0</v>
      </c>
      <c r="G20" s="77"/>
      <c r="I20" s="77"/>
      <c r="J20" s="70"/>
      <c r="K20" s="70"/>
      <c r="L20" s="70"/>
      <c r="M20" s="70"/>
      <c r="N20" s="70"/>
      <c r="O20" s="70"/>
      <c r="P20" s="70"/>
      <c r="Q20" s="70"/>
      <c r="R20" s="70"/>
      <c r="S20" s="70"/>
    </row>
    <row r="21" spans="1:19" ht="16.5" thickBot="1" x14ac:dyDescent="0.3">
      <c r="A21" s="500" t="s">
        <v>146</v>
      </c>
      <c r="B21" s="500"/>
      <c r="C21" s="500"/>
      <c r="D21" s="500"/>
      <c r="E21" s="500"/>
      <c r="F21" s="500"/>
      <c r="G21" s="78"/>
      <c r="H21" s="78"/>
      <c r="I21" s="78"/>
      <c r="J21" s="78"/>
      <c r="K21" s="78"/>
      <c r="L21" s="70"/>
      <c r="M21" s="70"/>
      <c r="N21" s="70"/>
      <c r="O21" s="70"/>
      <c r="P21" s="70"/>
      <c r="Q21" s="70"/>
      <c r="R21" s="70"/>
      <c r="S21" s="70"/>
    </row>
    <row r="22" spans="1:19" x14ac:dyDescent="0.25">
      <c r="A22" s="79" t="s">
        <v>154</v>
      </c>
      <c r="B22" s="43"/>
      <c r="C22" s="43"/>
      <c r="D22" s="43"/>
      <c r="E22" s="80"/>
      <c r="F22" s="1" t="s">
        <v>92</v>
      </c>
      <c r="G22" s="78"/>
      <c r="H22" s="78"/>
      <c r="I22" s="78"/>
      <c r="J22" s="78"/>
      <c r="K22" s="78"/>
    </row>
    <row r="23" spans="1:19" x14ac:dyDescent="0.25">
      <c r="A23" s="183" t="s">
        <v>62</v>
      </c>
      <c r="B23" s="184" t="s">
        <v>33</v>
      </c>
      <c r="C23" s="184" t="s">
        <v>0</v>
      </c>
      <c r="D23" s="184" t="s">
        <v>1</v>
      </c>
      <c r="E23" s="185" t="s">
        <v>86</v>
      </c>
      <c r="F23" s="197" t="s">
        <v>93</v>
      </c>
      <c r="G23" s="78"/>
      <c r="H23" s="78"/>
      <c r="I23" s="78"/>
      <c r="J23" s="78"/>
      <c r="K23" s="78"/>
    </row>
    <row r="24" spans="1:19" x14ac:dyDescent="0.25">
      <c r="A24" s="329" t="str">
        <f>IF(B30="","Allowed Reduction",IF(B30&lt;0,"Allowed Reduction",IF(B30&gt;=0,"Not eligible for this exception","Allowed Reduction")))</f>
        <v>Allowed Reduction</v>
      </c>
      <c r="B24" s="323"/>
      <c r="C24" s="323"/>
      <c r="D24" s="323"/>
      <c r="E24" s="324"/>
      <c r="F24" s="197" t="s">
        <v>94</v>
      </c>
      <c r="G24" s="78"/>
      <c r="H24" s="78"/>
      <c r="I24" s="78"/>
      <c r="J24" s="78"/>
      <c r="K24" s="78"/>
      <c r="L24" s="82"/>
      <c r="M24" s="82"/>
      <c r="N24" s="82"/>
      <c r="O24" s="82"/>
    </row>
    <row r="25" spans="1:19" ht="16.5" thickBot="1" x14ac:dyDescent="0.3">
      <c r="A25" s="501" t="s">
        <v>146</v>
      </c>
      <c r="B25" s="501"/>
      <c r="C25" s="501"/>
      <c r="D25" s="501"/>
      <c r="E25" s="501"/>
      <c r="F25" s="197" t="s">
        <v>95</v>
      </c>
      <c r="G25" s="78"/>
      <c r="H25" s="78"/>
      <c r="I25" s="78"/>
      <c r="J25" s="78"/>
      <c r="K25" s="78"/>
      <c r="L25" s="87"/>
      <c r="M25" s="87"/>
      <c r="N25" s="87"/>
      <c r="O25" s="87"/>
      <c r="P25" s="87"/>
    </row>
    <row r="26" spans="1:19" x14ac:dyDescent="0.25">
      <c r="A26" s="79" t="s">
        <v>155</v>
      </c>
      <c r="B26" s="43"/>
      <c r="C26" s="43"/>
      <c r="D26" s="154"/>
      <c r="E26" s="81"/>
      <c r="F26" s="81"/>
      <c r="G26" s="45"/>
      <c r="H26" s="45"/>
      <c r="I26" s="45"/>
      <c r="J26" s="45"/>
      <c r="K26" s="45"/>
      <c r="L26" s="87"/>
      <c r="M26" s="87"/>
      <c r="N26" s="87"/>
      <c r="O26" s="87"/>
      <c r="P26" s="87"/>
      <c r="Q26" s="87"/>
    </row>
    <row r="27" spans="1:19" x14ac:dyDescent="0.25">
      <c r="A27" s="84" t="s">
        <v>62</v>
      </c>
      <c r="B27" s="85" t="s">
        <v>63</v>
      </c>
      <c r="C27" s="86"/>
      <c r="D27" s="194"/>
      <c r="E27" s="86"/>
      <c r="F27" s="86"/>
      <c r="G27" s="45"/>
      <c r="H27" s="45"/>
      <c r="I27" s="45"/>
      <c r="J27" s="45"/>
      <c r="K27" s="45"/>
      <c r="L27" s="126"/>
      <c r="M27" s="126"/>
      <c r="N27" s="87"/>
      <c r="O27" s="87"/>
      <c r="P27" s="87"/>
      <c r="Q27" s="87"/>
    </row>
    <row r="28" spans="1:19" x14ac:dyDescent="0.25">
      <c r="A28" s="89" t="s">
        <v>237</v>
      </c>
      <c r="B28" s="394" t="str">
        <f>IF('4. Multi-Year MOE Summary'!C7="","",'4. Multi-Year MOE Summary'!C7)</f>
        <v/>
      </c>
      <c r="C28" s="86"/>
      <c r="D28" s="194"/>
      <c r="E28" s="86"/>
      <c r="F28" s="86"/>
      <c r="G28" s="45"/>
      <c r="H28" s="45"/>
      <c r="I28" s="45"/>
      <c r="J28" s="45"/>
      <c r="K28" s="45"/>
      <c r="L28" s="126"/>
      <c r="M28" s="126"/>
      <c r="N28" s="87"/>
      <c r="O28" s="87"/>
      <c r="P28" s="87"/>
      <c r="Q28" s="87"/>
    </row>
    <row r="29" spans="1:19" x14ac:dyDescent="0.25">
      <c r="A29" s="89" t="s">
        <v>242</v>
      </c>
      <c r="B29" s="394" t="str">
        <f>IF('4. Multi-Year MOE Summary'!C6="","",'4. Multi-Year MOE Summary'!C6)</f>
        <v/>
      </c>
      <c r="C29" s="87"/>
      <c r="D29" s="195"/>
      <c r="E29" s="87"/>
      <c r="F29" s="86"/>
      <c r="G29" s="86"/>
      <c r="H29" s="86"/>
      <c r="I29" s="86"/>
      <c r="J29" s="86"/>
      <c r="K29" s="86"/>
      <c r="L29" s="126"/>
      <c r="M29" s="126"/>
      <c r="N29" s="93"/>
      <c r="O29" s="93"/>
      <c r="P29" s="93"/>
      <c r="Q29" s="93"/>
    </row>
    <row r="30" spans="1:19" x14ac:dyDescent="0.25">
      <c r="A30" s="89" t="s">
        <v>65</v>
      </c>
      <c r="B30" s="90" t="str">
        <f>IF(B28="","",B28-B29)</f>
        <v/>
      </c>
      <c r="C30" s="86" t="str">
        <f>IF(B30="","",IF(B30&gt;=0,"Not eligible for this exception",""))</f>
        <v/>
      </c>
      <c r="D30" s="194"/>
      <c r="E30" s="86"/>
      <c r="F30" s="86"/>
      <c r="G30" s="91"/>
      <c r="H30" s="91"/>
      <c r="I30" s="92"/>
      <c r="J30" s="78"/>
      <c r="K30" s="45"/>
      <c r="L30" s="126"/>
      <c r="M30" s="126"/>
      <c r="N30" s="97"/>
      <c r="O30" s="97"/>
      <c r="P30" s="97"/>
      <c r="Q30" s="97"/>
    </row>
    <row r="31" spans="1:19" x14ac:dyDescent="0.25">
      <c r="A31" s="94" t="s">
        <v>66</v>
      </c>
      <c r="B31" s="95" t="str">
        <f>IF(B30&lt;=0,ABS(B30/B29),"")</f>
        <v/>
      </c>
      <c r="C31" s="96"/>
      <c r="D31" s="196"/>
      <c r="E31" s="96"/>
      <c r="F31" s="78"/>
      <c r="G31" s="78"/>
      <c r="H31" s="52"/>
      <c r="I31" s="52"/>
      <c r="J31" s="78"/>
      <c r="K31" s="45"/>
      <c r="L31" s="126"/>
      <c r="M31" s="126"/>
      <c r="N31" s="98"/>
      <c r="O31" s="98"/>
      <c r="P31" s="99"/>
      <c r="Q31" s="99"/>
    </row>
    <row r="32" spans="1:19" x14ac:dyDescent="0.25">
      <c r="A32" s="183" t="s">
        <v>62</v>
      </c>
      <c r="B32" s="184" t="s">
        <v>33</v>
      </c>
      <c r="C32" s="184" t="s">
        <v>0</v>
      </c>
      <c r="D32" s="78"/>
      <c r="E32" s="52"/>
      <c r="F32" s="52"/>
      <c r="G32" s="78"/>
      <c r="H32" s="45"/>
      <c r="I32" s="45"/>
      <c r="L32" s="99"/>
      <c r="M32" s="99"/>
      <c r="N32" s="99"/>
      <c r="O32" s="99"/>
    </row>
    <row r="33" spans="1:28" x14ac:dyDescent="0.25">
      <c r="A33" s="186" t="s">
        <v>244</v>
      </c>
      <c r="B33" s="100" t="str">
        <f>IF(B30&gt;=0,"",IF('3. Getting Started'!B7="No","",'4. Multi-Year MOE Summary'!D6))</f>
        <v/>
      </c>
      <c r="C33" s="100" t="str">
        <f>IF(B30&gt;=0,"",IF('3. Getting Started'!B7="No","",'4. Multi-Year MOE Summary'!F6))</f>
        <v/>
      </c>
      <c r="D33" s="101"/>
      <c r="E33" s="55"/>
      <c r="F33" s="55"/>
      <c r="G33" s="52"/>
      <c r="H33" s="45"/>
      <c r="I33" s="45"/>
      <c r="L33" s="99"/>
      <c r="M33" s="99"/>
    </row>
    <row r="34" spans="1:28" x14ac:dyDescent="0.25">
      <c r="A34" s="329" t="s">
        <v>67</v>
      </c>
      <c r="B34" s="322">
        <f>IF(B30&gt;=0,0,IF('3. Getting Started'!B7="No",0,B31*B33))</f>
        <v>0</v>
      </c>
      <c r="C34" s="322">
        <f>IF(B30&gt;=0,0,IF('3. Getting Started'!B7="No",0,B31*C33))</f>
        <v>0</v>
      </c>
      <c r="D34" s="102"/>
      <c r="E34" s="82"/>
      <c r="F34" s="82"/>
      <c r="G34" s="81"/>
      <c r="H34" s="52"/>
      <c r="I34" s="45"/>
      <c r="J34" s="87"/>
      <c r="K34" s="87"/>
    </row>
    <row r="35" spans="1:28" ht="16.5" thickBot="1" x14ac:dyDescent="0.3">
      <c r="A35" s="499" t="s">
        <v>146</v>
      </c>
      <c r="B35" s="499"/>
      <c r="C35" s="499"/>
      <c r="D35" s="86"/>
      <c r="E35" s="86"/>
      <c r="F35" s="86"/>
      <c r="G35" s="103"/>
      <c r="H35" s="103"/>
      <c r="I35" s="104"/>
      <c r="J35" s="77"/>
      <c r="K35" s="45"/>
      <c r="P35" s="82"/>
      <c r="Q35" s="82"/>
      <c r="R35" s="82"/>
      <c r="S35" s="82"/>
      <c r="T35" s="82"/>
      <c r="U35" s="55"/>
      <c r="V35" s="82"/>
      <c r="W35" s="82"/>
      <c r="X35" s="82"/>
      <c r="Y35" s="82"/>
      <c r="Z35" s="82"/>
      <c r="AA35" s="82"/>
    </row>
    <row r="36" spans="1:28" x14ac:dyDescent="0.25">
      <c r="A36" s="79" t="s">
        <v>156</v>
      </c>
      <c r="B36" s="105"/>
      <c r="C36" s="106"/>
      <c r="D36" s="107"/>
      <c r="E36" s="91"/>
      <c r="F36" s="91"/>
      <c r="G36" s="103"/>
      <c r="H36" s="103"/>
      <c r="I36" s="104"/>
      <c r="J36" s="77"/>
      <c r="K36" s="45"/>
      <c r="P36" s="82"/>
      <c r="Q36" s="82"/>
      <c r="R36" s="82"/>
      <c r="S36" s="82"/>
      <c r="T36" s="82"/>
      <c r="U36" s="82"/>
      <c r="V36" s="82"/>
      <c r="W36" s="82"/>
      <c r="X36" s="82"/>
      <c r="Y36" s="82"/>
      <c r="Z36" s="82"/>
      <c r="AA36" s="82"/>
    </row>
    <row r="37" spans="1:28" x14ac:dyDescent="0.25">
      <c r="A37" s="110" t="s">
        <v>158</v>
      </c>
      <c r="B37" s="52"/>
      <c r="C37" s="114"/>
      <c r="D37" s="76"/>
      <c r="E37" s="78"/>
      <c r="F37" s="78"/>
      <c r="G37" s="103"/>
      <c r="H37" s="103"/>
      <c r="I37" s="104"/>
      <c r="J37" s="77"/>
      <c r="K37" s="45"/>
      <c r="P37" s="55"/>
      <c r="Q37" s="55"/>
      <c r="R37" s="55"/>
      <c r="S37" s="55"/>
      <c r="T37" s="55"/>
      <c r="U37" s="55"/>
      <c r="V37" s="55"/>
      <c r="W37" s="55"/>
      <c r="X37" s="55"/>
      <c r="Y37" s="55"/>
      <c r="Z37" s="55"/>
      <c r="AA37" s="55"/>
    </row>
    <row r="38" spans="1:28" ht="31.15" customHeight="1" x14ac:dyDescent="0.25">
      <c r="A38" s="160" t="s">
        <v>157</v>
      </c>
      <c r="B38" s="52"/>
      <c r="C38" s="111"/>
      <c r="D38" s="76"/>
      <c r="E38" s="78"/>
      <c r="F38" s="78"/>
      <c r="G38" s="103"/>
      <c r="H38" s="103"/>
      <c r="I38" s="104"/>
      <c r="J38" s="77"/>
      <c r="K38" s="45"/>
      <c r="L38" s="55"/>
      <c r="Q38" s="55"/>
      <c r="R38" s="55"/>
      <c r="S38" s="55"/>
      <c r="T38" s="55"/>
      <c r="U38" s="55"/>
      <c r="V38" s="55"/>
      <c r="W38" s="55"/>
      <c r="X38" s="55"/>
      <c r="Y38" s="55"/>
      <c r="Z38" s="55"/>
      <c r="AA38" s="55"/>
      <c r="AB38" s="55"/>
    </row>
    <row r="39" spans="1:28" x14ac:dyDescent="0.25">
      <c r="A39" s="161" t="s">
        <v>61</v>
      </c>
      <c r="B39" s="112" t="s">
        <v>28</v>
      </c>
      <c r="C39" s="162" t="s">
        <v>120</v>
      </c>
      <c r="D39" s="82"/>
      <c r="E39" s="103"/>
      <c r="F39" s="103"/>
      <c r="G39" s="104"/>
      <c r="H39" s="77"/>
      <c r="I39" s="45"/>
      <c r="J39" s="103"/>
      <c r="K39" s="70"/>
      <c r="P39" s="70"/>
      <c r="Q39" s="70"/>
      <c r="R39" s="70"/>
      <c r="S39" s="70"/>
      <c r="T39" s="70"/>
      <c r="U39" s="70"/>
      <c r="V39" s="70"/>
      <c r="W39" s="70"/>
      <c r="X39" s="70"/>
      <c r="Y39" s="70"/>
      <c r="Z39" s="70"/>
      <c r="AA39" s="70"/>
    </row>
    <row r="40" spans="1:28" x14ac:dyDescent="0.25">
      <c r="A40" s="163"/>
      <c r="B40" s="127"/>
      <c r="C40" s="164"/>
      <c r="D40" s="103"/>
      <c r="E40" s="103"/>
      <c r="F40" s="103"/>
      <c r="G40" s="104"/>
      <c r="H40" s="77"/>
      <c r="I40" s="45"/>
      <c r="J40" s="103"/>
      <c r="K40" s="70"/>
      <c r="P40" s="70"/>
      <c r="Q40" s="70"/>
      <c r="R40" s="70"/>
      <c r="S40" s="70"/>
      <c r="T40" s="70"/>
      <c r="U40" s="70"/>
      <c r="V40" s="70"/>
      <c r="W40" s="70"/>
      <c r="X40" s="70"/>
      <c r="Y40" s="70"/>
      <c r="Z40" s="70"/>
      <c r="AA40" s="70"/>
    </row>
    <row r="41" spans="1:28" x14ac:dyDescent="0.25">
      <c r="A41" s="163"/>
      <c r="B41" s="127"/>
      <c r="C41" s="164"/>
      <c r="D41" s="103"/>
      <c r="E41" s="52"/>
      <c r="F41" s="52"/>
      <c r="G41" s="52"/>
      <c r="H41" s="52"/>
      <c r="I41" s="52"/>
      <c r="J41" s="103"/>
      <c r="K41" s="70"/>
      <c r="P41" s="70"/>
      <c r="Q41" s="70"/>
      <c r="R41" s="70"/>
      <c r="S41" s="70"/>
      <c r="T41" s="70"/>
      <c r="U41" s="70"/>
      <c r="V41" s="70"/>
      <c r="W41" s="70"/>
      <c r="X41" s="70"/>
      <c r="Y41" s="70"/>
      <c r="Z41" s="70"/>
      <c r="AA41" s="70"/>
    </row>
    <row r="42" spans="1:28" x14ac:dyDescent="0.25">
      <c r="A42" s="163"/>
      <c r="B42" s="127"/>
      <c r="C42" s="164"/>
      <c r="D42" s="103"/>
      <c r="E42" s="52"/>
      <c r="F42" s="52"/>
      <c r="G42" s="52"/>
      <c r="H42" s="52"/>
      <c r="I42" s="52"/>
      <c r="J42" s="103"/>
      <c r="K42" s="70"/>
      <c r="P42" s="70"/>
      <c r="Q42" s="70"/>
      <c r="R42" s="70"/>
      <c r="S42" s="70"/>
      <c r="T42" s="70"/>
      <c r="U42" s="70"/>
      <c r="V42" s="70"/>
      <c r="W42" s="70"/>
      <c r="X42" s="70"/>
      <c r="Y42" s="70"/>
      <c r="Z42" s="70"/>
      <c r="AA42" s="70"/>
    </row>
    <row r="43" spans="1:28" x14ac:dyDescent="0.25">
      <c r="A43" s="163"/>
      <c r="B43" s="127"/>
      <c r="C43" s="164"/>
      <c r="D43" s="103"/>
      <c r="E43" s="81"/>
      <c r="F43" s="81"/>
      <c r="G43" s="81"/>
      <c r="H43" s="92"/>
      <c r="I43" s="78"/>
      <c r="J43" s="103"/>
      <c r="K43" s="70"/>
      <c r="P43" s="70"/>
      <c r="Q43" s="70"/>
      <c r="R43" s="70"/>
      <c r="S43" s="70"/>
      <c r="T43" s="70"/>
      <c r="U43" s="70"/>
      <c r="V43" s="70"/>
      <c r="W43" s="70"/>
      <c r="X43" s="70"/>
      <c r="Y43" s="70"/>
      <c r="Z43" s="70"/>
      <c r="AA43" s="70"/>
    </row>
    <row r="44" spans="1:28" x14ac:dyDescent="0.25">
      <c r="A44" s="163"/>
      <c r="B44" s="127"/>
      <c r="C44" s="164"/>
      <c r="D44" s="103"/>
      <c r="F44" s="78"/>
      <c r="G44" s="45"/>
      <c r="H44" s="45"/>
      <c r="I44" s="77"/>
      <c r="J44" s="103"/>
      <c r="K44" s="70"/>
      <c r="P44" s="55"/>
      <c r="Q44" s="55"/>
      <c r="R44" s="55"/>
      <c r="S44" s="55"/>
      <c r="T44" s="55"/>
      <c r="U44" s="55"/>
      <c r="V44" s="55"/>
      <c r="W44" s="55"/>
      <c r="X44" s="55"/>
      <c r="Y44" s="55"/>
      <c r="Z44" s="55"/>
      <c r="AA44" s="55"/>
    </row>
    <row r="45" spans="1:28" x14ac:dyDescent="0.25">
      <c r="A45" s="165" t="s">
        <v>29</v>
      </c>
      <c r="B45" s="113"/>
      <c r="C45" s="317">
        <f>SUM(C40:C44)</f>
        <v>0</v>
      </c>
      <c r="D45" s="103"/>
      <c r="E45" s="55"/>
      <c r="F45" s="52"/>
      <c r="G45" s="45"/>
      <c r="H45" s="45"/>
      <c r="I45" s="45"/>
      <c r="J45" s="103"/>
      <c r="K45" s="70"/>
      <c r="P45" s="55"/>
      <c r="Q45" s="55"/>
      <c r="R45" s="55"/>
      <c r="S45" s="55"/>
      <c r="T45" s="55"/>
      <c r="U45" s="55"/>
      <c r="V45" s="55"/>
      <c r="W45" s="55"/>
      <c r="X45" s="55"/>
      <c r="Y45" s="55"/>
      <c r="Z45" s="55"/>
      <c r="AA45" s="55"/>
    </row>
    <row r="46" spans="1:28" ht="16.5" thickBot="1" x14ac:dyDescent="0.3">
      <c r="A46" s="491" t="s">
        <v>146</v>
      </c>
      <c r="B46" s="491"/>
      <c r="C46" s="491"/>
      <c r="D46" s="52"/>
      <c r="E46" s="52"/>
      <c r="F46" s="52"/>
      <c r="G46" s="103"/>
      <c r="H46" s="77"/>
      <c r="I46" s="45"/>
      <c r="J46" s="45"/>
      <c r="K46" s="45"/>
      <c r="P46" s="70"/>
      <c r="Q46" s="70"/>
      <c r="R46" s="70"/>
      <c r="S46" s="70"/>
      <c r="T46" s="70"/>
      <c r="U46" s="70"/>
      <c r="V46" s="70"/>
      <c r="W46" s="70"/>
      <c r="X46" s="70"/>
      <c r="Y46" s="70"/>
      <c r="Z46" s="70"/>
      <c r="AA46" s="70"/>
    </row>
    <row r="47" spans="1:28" x14ac:dyDescent="0.25">
      <c r="A47" s="79" t="s">
        <v>160</v>
      </c>
      <c r="B47" s="80"/>
      <c r="C47" s="154"/>
      <c r="D47" s="81"/>
      <c r="E47" s="81"/>
      <c r="F47" s="81"/>
      <c r="G47" s="103"/>
      <c r="H47" s="77"/>
      <c r="I47" s="45"/>
      <c r="J47" s="45"/>
      <c r="K47" s="45"/>
      <c r="O47" s="70"/>
      <c r="P47" s="70"/>
      <c r="Q47" s="70"/>
      <c r="R47" s="70"/>
      <c r="S47" s="70"/>
      <c r="T47" s="70"/>
      <c r="U47" s="70"/>
      <c r="V47" s="70"/>
      <c r="W47" s="70"/>
      <c r="X47" s="70"/>
      <c r="Y47" s="70"/>
      <c r="Z47" s="70"/>
    </row>
    <row r="48" spans="1:28" ht="26.65" customHeight="1" x14ac:dyDescent="0.25">
      <c r="A48" s="51" t="s">
        <v>159</v>
      </c>
      <c r="B48" s="111"/>
      <c r="C48" s="154"/>
      <c r="D48" s="52"/>
      <c r="E48" s="55"/>
      <c r="F48" s="55"/>
      <c r="G48" s="103"/>
      <c r="H48" s="77"/>
      <c r="I48" s="45"/>
      <c r="J48" s="45"/>
      <c r="K48" s="45"/>
      <c r="O48" s="70"/>
      <c r="P48" s="70"/>
      <c r="Q48" s="70"/>
      <c r="R48" s="70"/>
      <c r="S48" s="70"/>
      <c r="T48" s="70"/>
      <c r="U48" s="70"/>
      <c r="V48" s="70"/>
      <c r="W48" s="70"/>
      <c r="X48" s="70"/>
      <c r="Y48" s="70"/>
      <c r="Z48" s="70"/>
    </row>
    <row r="49" spans="1:26" x14ac:dyDescent="0.25">
      <c r="A49" s="115" t="s">
        <v>31</v>
      </c>
      <c r="B49" s="117" t="s">
        <v>30</v>
      </c>
      <c r="C49" s="82"/>
      <c r="D49" s="82"/>
      <c r="E49" s="103"/>
      <c r="F49" s="77"/>
      <c r="G49" s="45"/>
      <c r="H49" s="45"/>
      <c r="I49" s="45"/>
      <c r="J49" s="55"/>
      <c r="O49" s="70"/>
      <c r="P49" s="70"/>
      <c r="Q49" s="70"/>
      <c r="R49" s="70"/>
      <c r="S49" s="70"/>
      <c r="T49" s="70"/>
      <c r="U49" s="70"/>
      <c r="V49" s="70"/>
      <c r="W49" s="70"/>
      <c r="X49" s="70"/>
      <c r="Y49" s="70"/>
      <c r="Z49" s="70"/>
    </row>
    <row r="50" spans="1:26" ht="60" customHeight="1" x14ac:dyDescent="0.25">
      <c r="A50" s="189"/>
      <c r="B50" s="169"/>
      <c r="C50" s="103"/>
      <c r="D50" s="103"/>
      <c r="E50" s="103"/>
      <c r="F50" s="52"/>
      <c r="G50" s="45"/>
      <c r="H50" s="45"/>
      <c r="I50" s="45"/>
      <c r="J50" s="70"/>
      <c r="O50" s="70"/>
      <c r="P50" s="70"/>
      <c r="Q50" s="70"/>
      <c r="R50" s="70"/>
      <c r="S50" s="70"/>
      <c r="T50" s="70"/>
      <c r="U50" s="70"/>
      <c r="V50" s="70"/>
      <c r="W50" s="70"/>
      <c r="X50" s="70"/>
      <c r="Y50" s="70"/>
      <c r="Z50" s="70"/>
    </row>
    <row r="51" spans="1:26" ht="60" customHeight="1" x14ac:dyDescent="0.25">
      <c r="A51" s="189"/>
      <c r="B51" s="169"/>
      <c r="C51" s="103"/>
      <c r="D51" s="103"/>
      <c r="E51" s="104"/>
      <c r="F51" s="104"/>
      <c r="G51" s="104"/>
      <c r="H51" s="104"/>
      <c r="I51" s="52"/>
      <c r="J51" s="70"/>
      <c r="O51" s="70"/>
      <c r="P51" s="70"/>
      <c r="Q51" s="70"/>
      <c r="R51" s="70"/>
      <c r="S51" s="70"/>
      <c r="T51" s="70"/>
      <c r="U51" s="70"/>
      <c r="V51" s="70"/>
      <c r="W51" s="70"/>
      <c r="X51" s="70"/>
      <c r="Y51" s="70"/>
      <c r="Z51" s="70"/>
    </row>
    <row r="52" spans="1:26" ht="60" customHeight="1" x14ac:dyDescent="0.25">
      <c r="A52" s="189"/>
      <c r="B52" s="169"/>
      <c r="C52" s="103"/>
      <c r="D52" s="103"/>
      <c r="E52" s="52"/>
      <c r="F52" s="52"/>
      <c r="G52" s="52"/>
      <c r="H52" s="52"/>
      <c r="I52" s="52"/>
      <c r="J52" s="70"/>
    </row>
    <row r="53" spans="1:26" ht="60" customHeight="1" x14ac:dyDescent="0.25">
      <c r="A53" s="189"/>
      <c r="B53" s="169"/>
      <c r="C53" s="103"/>
      <c r="D53" s="103"/>
      <c r="E53" s="118"/>
      <c r="F53" s="118"/>
      <c r="G53" s="119"/>
      <c r="H53" s="86"/>
      <c r="I53" s="86"/>
      <c r="J53" s="70"/>
    </row>
    <row r="54" spans="1:26" ht="60" customHeight="1" x14ac:dyDescent="0.25">
      <c r="A54" s="189"/>
      <c r="B54" s="169"/>
      <c r="C54" s="103"/>
      <c r="D54" s="103"/>
      <c r="E54" s="119"/>
      <c r="F54" s="119"/>
      <c r="G54" s="86"/>
      <c r="H54" s="86"/>
      <c r="I54" s="45"/>
      <c r="J54" s="70"/>
    </row>
    <row r="55" spans="1:26" x14ac:dyDescent="0.25">
      <c r="A55" s="120" t="s">
        <v>29</v>
      </c>
      <c r="B55" s="343">
        <f>SUM(B50:B54)</f>
        <v>0</v>
      </c>
      <c r="C55" s="103"/>
      <c r="D55" s="103"/>
      <c r="E55" s="55"/>
      <c r="G55" s="78"/>
      <c r="H55" s="45"/>
      <c r="I55" s="45"/>
      <c r="J55" s="70"/>
    </row>
    <row r="56" spans="1:26" ht="16.5" thickBot="1" x14ac:dyDescent="0.3">
      <c r="A56" s="499" t="s">
        <v>146</v>
      </c>
      <c r="B56" s="499"/>
      <c r="C56" s="45"/>
      <c r="D56" s="52"/>
      <c r="E56" s="52"/>
      <c r="F56" s="52"/>
      <c r="G56" s="103"/>
      <c r="H56" s="103"/>
      <c r="I56" s="45"/>
      <c r="J56" s="45"/>
      <c r="K56" s="45"/>
    </row>
    <row r="57" spans="1:26" x14ac:dyDescent="0.25">
      <c r="A57" s="170" t="s">
        <v>162</v>
      </c>
      <c r="B57" s="106"/>
      <c r="C57" s="107"/>
      <c r="D57" s="91"/>
      <c r="E57" s="91"/>
      <c r="F57" s="103"/>
      <c r="G57" s="103"/>
      <c r="H57" s="45"/>
      <c r="I57" s="45"/>
      <c r="J57" s="45"/>
    </row>
    <row r="58" spans="1:26" ht="28.15" customHeight="1" x14ac:dyDescent="0.25">
      <c r="A58" s="51" t="s">
        <v>161</v>
      </c>
      <c r="B58" s="121"/>
      <c r="C58" s="174"/>
      <c r="D58" s="92"/>
      <c r="E58" s="119"/>
      <c r="F58" s="103"/>
      <c r="G58" s="103"/>
      <c r="H58" s="45"/>
      <c r="I58" s="45"/>
      <c r="J58" s="45"/>
      <c r="K58" s="87"/>
      <c r="L58" s="87"/>
    </row>
    <row r="59" spans="1:26" x14ac:dyDescent="0.25">
      <c r="A59" s="180" t="s">
        <v>61</v>
      </c>
      <c r="B59" s="162" t="s">
        <v>32</v>
      </c>
      <c r="C59" s="82"/>
      <c r="D59" s="103"/>
      <c r="E59" s="103"/>
      <c r="F59" s="45"/>
      <c r="G59" s="45"/>
      <c r="H59" s="45"/>
    </row>
    <row r="60" spans="1:26" ht="15.4" customHeight="1" x14ac:dyDescent="0.25">
      <c r="A60" s="163"/>
      <c r="B60" s="164"/>
      <c r="C60" s="103"/>
      <c r="D60" s="103"/>
      <c r="E60" s="103"/>
      <c r="F60" s="45"/>
      <c r="G60" s="45"/>
      <c r="H60" s="45"/>
    </row>
    <row r="61" spans="1:26" x14ac:dyDescent="0.25">
      <c r="A61" s="163"/>
      <c r="B61" s="164"/>
      <c r="C61" s="103"/>
      <c r="D61" s="45"/>
      <c r="E61" s="45"/>
      <c r="F61" s="45"/>
      <c r="G61" s="45"/>
      <c r="H61" s="45"/>
    </row>
    <row r="62" spans="1:26" x14ac:dyDescent="0.25">
      <c r="A62" s="163"/>
      <c r="B62" s="164"/>
      <c r="C62" s="103"/>
      <c r="D62" s="45"/>
      <c r="E62" s="45"/>
      <c r="F62" s="45"/>
      <c r="G62" s="45"/>
      <c r="H62" s="45"/>
    </row>
    <row r="63" spans="1:26" x14ac:dyDescent="0.25">
      <c r="A63" s="163"/>
      <c r="B63" s="164"/>
      <c r="C63" s="103"/>
      <c r="D63" s="45"/>
      <c r="E63" s="45"/>
      <c r="F63" s="45"/>
      <c r="G63" s="45"/>
      <c r="H63" s="45"/>
    </row>
    <row r="64" spans="1:26" x14ac:dyDescent="0.25">
      <c r="A64" s="163"/>
      <c r="B64" s="164"/>
      <c r="C64" s="103"/>
      <c r="D64" s="45"/>
      <c r="E64" s="45"/>
      <c r="F64" s="45"/>
      <c r="G64" s="45"/>
      <c r="H64" s="45"/>
    </row>
    <row r="65" spans="1:11" x14ac:dyDescent="0.25">
      <c r="A65" s="165" t="s">
        <v>29</v>
      </c>
      <c r="B65" s="317">
        <f>SUM(B60:B64)</f>
        <v>0</v>
      </c>
      <c r="C65" s="103"/>
      <c r="D65" s="45"/>
      <c r="E65" s="45"/>
      <c r="F65" s="45"/>
      <c r="G65" s="45"/>
      <c r="H65" s="45"/>
    </row>
    <row r="66" spans="1:11" ht="16.5" thickBot="1" x14ac:dyDescent="0.3">
      <c r="A66" s="493" t="s">
        <v>146</v>
      </c>
      <c r="B66" s="493"/>
      <c r="C66" s="45"/>
      <c r="D66" s="45"/>
      <c r="E66" s="45"/>
      <c r="F66" s="45"/>
      <c r="G66" s="45"/>
      <c r="H66" s="45"/>
      <c r="I66" s="45"/>
      <c r="J66" s="45"/>
      <c r="K66" s="45"/>
    </row>
    <row r="67" spans="1:11" ht="28.9" customHeight="1" x14ac:dyDescent="0.25">
      <c r="A67" s="181" t="s">
        <v>76</v>
      </c>
      <c r="B67" s="176"/>
      <c r="C67" s="341"/>
      <c r="D67" s="179"/>
      <c r="E67" s="45"/>
      <c r="F67" s="45"/>
      <c r="G67" s="45"/>
      <c r="H67" s="45"/>
      <c r="I67" s="45"/>
      <c r="J67" s="45"/>
      <c r="K67" s="45"/>
    </row>
    <row r="68" spans="1:11" x14ac:dyDescent="0.25">
      <c r="A68" s="122" t="s">
        <v>62</v>
      </c>
      <c r="B68" s="182" t="s">
        <v>85</v>
      </c>
      <c r="C68" s="410" t="s">
        <v>151</v>
      </c>
      <c r="E68" s="45"/>
      <c r="F68" s="45"/>
      <c r="G68" s="45"/>
      <c r="H68" s="45"/>
      <c r="I68" s="45"/>
    </row>
    <row r="69" spans="1:11" x14ac:dyDescent="0.25">
      <c r="A69" s="345" t="s">
        <v>68</v>
      </c>
      <c r="B69" s="344">
        <v>0</v>
      </c>
      <c r="C69" s="461" t="s">
        <v>152</v>
      </c>
      <c r="D69" s="45"/>
      <c r="E69" s="45"/>
      <c r="F69" s="45"/>
      <c r="G69" s="45"/>
      <c r="H69" s="45"/>
      <c r="I69" s="45"/>
    </row>
    <row r="70" spans="1:11" ht="30" customHeight="1" x14ac:dyDescent="0.25">
      <c r="A70" s="473" t="s">
        <v>255</v>
      </c>
      <c r="B70" s="416"/>
      <c r="C70" s="416"/>
      <c r="D70" s="416"/>
      <c r="E70" s="416"/>
      <c r="F70" s="416"/>
    </row>
    <row r="71" spans="1:11" x14ac:dyDescent="0.25">
      <c r="A71" s="417" t="s">
        <v>256</v>
      </c>
      <c r="B71" s="416"/>
      <c r="C71" s="416"/>
      <c r="D71" s="416"/>
      <c r="E71" s="416"/>
      <c r="F71" s="416"/>
    </row>
    <row r="72" spans="1:11" x14ac:dyDescent="0.25">
      <c r="A72" s="498" t="s">
        <v>148</v>
      </c>
      <c r="B72" s="498"/>
      <c r="C72" s="498"/>
      <c r="D72" s="498"/>
      <c r="E72" s="498"/>
      <c r="F72" s="498"/>
    </row>
  </sheetData>
  <sheetProtection algorithmName="SHA-512" hashValue="bTzJOIrdLgKumKjgCYYeKnTbr2hD4isqnOBwOchEjWfZXrYOL+xpodlq6X9tk3OV/IFvYUwHpmm+FD10SWNjCA==" saltValue="dmmRrX5DtcGHnR2YUt4G/g==" spinCount="100000" sheet="1" objects="1" scenarios="1"/>
  <mergeCells count="7">
    <mergeCell ref="A72:F72"/>
    <mergeCell ref="A21:F21"/>
    <mergeCell ref="A25:E25"/>
    <mergeCell ref="A35:C35"/>
    <mergeCell ref="A46:C46"/>
    <mergeCell ref="A56:B56"/>
    <mergeCell ref="A66:B66"/>
  </mergeCells>
  <conditionalFormatting sqref="A24">
    <cfRule type="containsText" dxfId="71" priority="6" operator="containsText" text="Not eligible for this exception">
      <formula>NOT(ISERROR(SEARCH("Not eligible for this exception",A24)))</formula>
    </cfRule>
  </conditionalFormatting>
  <conditionalFormatting sqref="B33:C34">
    <cfRule type="expression" dxfId="70" priority="4">
      <formula>$B$30&gt;=0</formula>
    </cfRule>
  </conditionalFormatting>
  <conditionalFormatting sqref="B24:E24">
    <cfRule type="expression" dxfId="69" priority="3">
      <formula>$B$30&gt;=0</formula>
    </cfRule>
  </conditionalFormatting>
  <hyperlinks>
    <hyperlink ref="C69" r:id="rId1" xr:uid="{00000000-0004-0000-1600-000000000000}"/>
    <hyperlink ref="A71" r:id="rId2" xr:uid="{00000000-0004-0000-1600-000001000000}"/>
  </hyperlinks>
  <pageMargins left="0.75" right="0.75" top="1" bottom="1" header="0.5" footer="0.5"/>
  <pageSetup orientation="portrait" horizontalDpi="4294967292" verticalDpi="4294967292" r:id="rId3"/>
  <tableParts count="9">
    <tablePart r:id="rId4"/>
    <tablePart r:id="rId5"/>
    <tablePart r:id="rId6"/>
    <tablePart r:id="rId7"/>
    <tablePart r:id="rId8"/>
    <tablePart r:id="rId9"/>
    <tablePart r:id="rId10"/>
    <tablePart r:id="rId11"/>
    <tablePart r:id="rId12"/>
  </tableParts>
  <extLst>
    <ext xmlns:x14="http://schemas.microsoft.com/office/spreadsheetml/2009/9/main" uri="{78C0D931-6437-407d-A8EE-F0AAD7539E65}">
      <x14:conditionalFormattings>
        <x14:conditionalFormatting xmlns:xm="http://schemas.microsoft.com/office/excel/2006/main">
          <x14:cfRule type="expression" priority="2" id="{7A9C34C0-C4D7-4C84-9F98-66310D18E8A4}">
            <xm:f>'3. Getting Started'!$B$7="Yes"</xm:f>
            <x14:dxf>
              <fill>
                <patternFill>
                  <bgColor theme="1"/>
                </patternFill>
              </fill>
            </x14:dxf>
          </x14:cfRule>
          <xm:sqref>B24:E24</xm:sqref>
        </x14:conditionalFormatting>
        <x14:conditionalFormatting xmlns:xm="http://schemas.microsoft.com/office/excel/2006/main">
          <x14:cfRule type="expression" priority="5" id="{17127E16-1C60-4C41-93DF-2BCA93438DFE}">
            <xm:f>'3. Getting Started'!$B$12="No"</xm:f>
            <x14:dxf>
              <fill>
                <patternFill>
                  <bgColor theme="1"/>
                </patternFill>
              </fill>
            </x14:dxf>
          </x14:cfRule>
          <xm:sqref>A59:B65</xm:sqref>
        </x14:conditionalFormatting>
        <x14:conditionalFormatting xmlns:xm="http://schemas.microsoft.com/office/excel/2006/main">
          <x14:cfRule type="expression" priority="1" id="{F9C3A2BE-DF7A-4809-AE4E-148800452205}">
            <xm:f>'3. Getting Started'!$B$6="No"</xm:f>
            <x14:dxf>
              <fill>
                <patternFill>
                  <bgColor theme="1"/>
                </patternFill>
              </fill>
            </x14:dxf>
          </x14:cfRule>
          <xm:sqref>B24:D24 B33:B34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Lists!$C$2:$C$5</xm:f>
          </x14:formula1>
          <xm:sqref>B40:B44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autoPageBreaks="0"/>
  </sheetPr>
  <dimension ref="A1:E5"/>
  <sheetViews>
    <sheetView workbookViewId="0">
      <selection activeCell="E1" sqref="E1"/>
    </sheetView>
  </sheetViews>
  <sheetFormatPr defaultColWidth="8.75" defaultRowHeight="15.75" x14ac:dyDescent="0.25"/>
  <cols>
    <col min="1" max="1" width="31.25" bestFit="1" customWidth="1"/>
    <col min="2" max="2" width="10.75" bestFit="1" customWidth="1"/>
    <col min="3" max="3" width="43.75" bestFit="1" customWidth="1"/>
    <col min="4" max="4" width="10.75" bestFit="1" customWidth="1"/>
    <col min="5" max="5" width="23.75" bestFit="1" customWidth="1"/>
  </cols>
  <sheetData>
    <row r="1" spans="1:5" x14ac:dyDescent="0.25">
      <c r="A1" s="1" t="s">
        <v>54</v>
      </c>
      <c r="B1" s="1" t="s">
        <v>113</v>
      </c>
      <c r="C1" s="1" t="s">
        <v>78</v>
      </c>
      <c r="D1" s="1" t="s">
        <v>114</v>
      </c>
      <c r="E1" s="1" t="s">
        <v>96</v>
      </c>
    </row>
    <row r="2" spans="1:5" x14ac:dyDescent="0.25">
      <c r="A2" t="s">
        <v>2</v>
      </c>
      <c r="B2" t="s">
        <v>69</v>
      </c>
      <c r="C2" t="s">
        <v>79</v>
      </c>
      <c r="D2" t="s">
        <v>98</v>
      </c>
      <c r="E2" s="1" t="s">
        <v>105</v>
      </c>
    </row>
    <row r="3" spans="1:5" x14ac:dyDescent="0.25">
      <c r="A3" t="s">
        <v>147</v>
      </c>
      <c r="B3" t="s">
        <v>70</v>
      </c>
      <c r="C3" t="s">
        <v>80</v>
      </c>
      <c r="D3" t="s">
        <v>97</v>
      </c>
      <c r="E3" s="1" t="s">
        <v>257</v>
      </c>
    </row>
    <row r="4" spans="1:5" x14ac:dyDescent="0.25">
      <c r="A4" t="s">
        <v>112</v>
      </c>
      <c r="C4" t="s">
        <v>133</v>
      </c>
    </row>
    <row r="5" spans="1:5" x14ac:dyDescent="0.25">
      <c r="A5" t="s">
        <v>55</v>
      </c>
      <c r="C5" t="s">
        <v>77</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6"/>
  </sheetPr>
  <dimension ref="A1:A3"/>
  <sheetViews>
    <sheetView workbookViewId="0">
      <selection activeCell="A2" sqref="A2"/>
    </sheetView>
  </sheetViews>
  <sheetFormatPr defaultRowHeight="15.75" x14ac:dyDescent="0.25"/>
  <sheetData>
    <row r="1" spans="1:1" x14ac:dyDescent="0.25">
      <c r="A1" t="s">
        <v>130</v>
      </c>
    </row>
    <row r="2" spans="1:1" x14ac:dyDescent="0.25">
      <c r="A2" t="s">
        <v>168</v>
      </c>
    </row>
    <row r="3" spans="1:1" x14ac:dyDescent="0.25">
      <c r="A3"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pageSetUpPr autoPageBreaks="0"/>
  </sheetPr>
  <dimension ref="A1:G21"/>
  <sheetViews>
    <sheetView showGridLines="0" zoomScaleNormal="100" workbookViewId="0">
      <selection activeCell="B2" sqref="B2"/>
    </sheetView>
  </sheetViews>
  <sheetFormatPr defaultColWidth="0" defaultRowHeight="15.75" zeroHeight="1" x14ac:dyDescent="0.25"/>
  <cols>
    <col min="1" max="1" width="44.25" customWidth="1"/>
    <col min="2" max="2" width="40.25" customWidth="1"/>
    <col min="3" max="16384" width="30.75" hidden="1"/>
  </cols>
  <sheetData>
    <row r="1" spans="1:7" x14ac:dyDescent="0.25">
      <c r="A1" s="15" t="s">
        <v>100</v>
      </c>
      <c r="B1" s="16" t="s">
        <v>101</v>
      </c>
      <c r="C1" s="294"/>
      <c r="D1" s="295"/>
      <c r="E1" s="295"/>
      <c r="F1" s="295"/>
      <c r="G1" s="295"/>
    </row>
    <row r="2" spans="1:7" x14ac:dyDescent="0.25">
      <c r="A2" s="444" t="s">
        <v>165</v>
      </c>
      <c r="B2" s="449"/>
      <c r="C2" s="295"/>
      <c r="D2" s="295"/>
      <c r="E2" s="295"/>
      <c r="F2" s="295"/>
      <c r="G2" s="295"/>
    </row>
    <row r="3" spans="1:7" x14ac:dyDescent="0.25">
      <c r="A3" s="444" t="s">
        <v>166</v>
      </c>
      <c r="B3" s="449"/>
      <c r="C3" s="295"/>
      <c r="D3" s="295"/>
      <c r="E3" s="295"/>
      <c r="F3" s="295"/>
      <c r="G3" s="295"/>
    </row>
    <row r="4" spans="1:7" x14ac:dyDescent="0.25">
      <c r="A4" s="17" t="s">
        <v>144</v>
      </c>
      <c r="B4" s="393"/>
    </row>
    <row r="5" spans="1:7" x14ac:dyDescent="0.25">
      <c r="A5" s="17" t="s">
        <v>145</v>
      </c>
      <c r="B5" s="393"/>
    </row>
    <row r="6" spans="1:7" ht="47.25" x14ac:dyDescent="0.25">
      <c r="A6" s="296" t="s">
        <v>150</v>
      </c>
      <c r="B6" s="391" t="s">
        <v>69</v>
      </c>
    </row>
    <row r="7" spans="1:7" ht="31.5" x14ac:dyDescent="0.25">
      <c r="A7" s="201" t="s">
        <v>134</v>
      </c>
      <c r="B7" s="391" t="s">
        <v>69</v>
      </c>
    </row>
    <row r="8" spans="1:7" ht="31.5" x14ac:dyDescent="0.25">
      <c r="A8" s="202" t="s">
        <v>109</v>
      </c>
      <c r="B8" s="392" t="s">
        <v>110</v>
      </c>
    </row>
    <row r="9" spans="1:7" x14ac:dyDescent="0.25">
      <c r="A9" s="299" t="s">
        <v>251</v>
      </c>
      <c r="B9" s="391" t="s">
        <v>70</v>
      </c>
    </row>
    <row r="10" spans="1:7" x14ac:dyDescent="0.25">
      <c r="A10" s="299" t="s">
        <v>245</v>
      </c>
      <c r="B10" s="391" t="s">
        <v>70</v>
      </c>
    </row>
    <row r="11" spans="1:7" x14ac:dyDescent="0.25">
      <c r="A11" s="299" t="s">
        <v>240</v>
      </c>
      <c r="B11" s="391" t="s">
        <v>70</v>
      </c>
    </row>
    <row r="12" spans="1:7" x14ac:dyDescent="0.25">
      <c r="A12" s="299" t="s">
        <v>235</v>
      </c>
      <c r="B12" s="391" t="s">
        <v>70</v>
      </c>
    </row>
    <row r="13" spans="1:7" x14ac:dyDescent="0.25">
      <c r="A13" s="299" t="s">
        <v>222</v>
      </c>
      <c r="B13" s="391" t="s">
        <v>70</v>
      </c>
    </row>
    <row r="14" spans="1:7" x14ac:dyDescent="0.25">
      <c r="A14" s="299" t="s">
        <v>209</v>
      </c>
      <c r="B14" s="391" t="s">
        <v>70</v>
      </c>
    </row>
    <row r="15" spans="1:7" x14ac:dyDescent="0.25">
      <c r="A15" s="299" t="s">
        <v>193</v>
      </c>
      <c r="B15" s="391" t="s">
        <v>70</v>
      </c>
    </row>
    <row r="16" spans="1:7" x14ac:dyDescent="0.25">
      <c r="A16" s="299" t="s">
        <v>180</v>
      </c>
      <c r="B16" s="391" t="s">
        <v>70</v>
      </c>
    </row>
    <row r="17" spans="1:2" x14ac:dyDescent="0.25">
      <c r="A17" s="475" t="s">
        <v>169</v>
      </c>
      <c r="B17" s="391" t="s">
        <v>70</v>
      </c>
    </row>
    <row r="18" spans="1:2" ht="25.9" customHeight="1" x14ac:dyDescent="0.25">
      <c r="A18" s="484" t="s">
        <v>255</v>
      </c>
      <c r="B18" s="484"/>
    </row>
    <row r="19" spans="1:2" s="421" customFormat="1" ht="12" x14ac:dyDescent="0.2">
      <c r="A19" s="476" t="s">
        <v>256</v>
      </c>
      <c r="B19" s="474"/>
    </row>
    <row r="20" spans="1:2" x14ac:dyDescent="0.25">
      <c r="A20" s="483" t="s">
        <v>148</v>
      </c>
      <c r="B20" s="483"/>
    </row>
    <row r="21" spans="1:2" hidden="1" x14ac:dyDescent="0.25"/>
  </sheetData>
  <sheetProtection algorithmName="SHA-512" hashValue="SATh2CpocTQHjr9cG34XJhCM50Fr1SYEaZRMQ5xX75hmNS24DP+eFMVFexFFWVJzDFrl5a+KFVKQMRNrB9JBVA==" saltValue="JG77PgxdUBButpSEEcw2/g==" spinCount="100000" sheet="1" objects="1" scenarios="1"/>
  <mergeCells count="2">
    <mergeCell ref="A20:B20"/>
    <mergeCell ref="A18:B18"/>
  </mergeCells>
  <hyperlinks>
    <hyperlink ref="A19" r:id="rId1" xr:uid="{00000000-0004-0000-0200-000000000000}"/>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Lists!$B$2:$B$3</xm:f>
          </x14:formula1>
          <xm:sqref>B9:B17 B6:B7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pageSetUpPr autoPageBreaks="0"/>
  </sheetPr>
  <dimension ref="A1:AA16"/>
  <sheetViews>
    <sheetView showGridLines="0" zoomScale="90" zoomScaleNormal="90" workbookViewId="0">
      <pane xSplit="1" ySplit="2" topLeftCell="B3" activePane="bottomRight" state="frozen"/>
      <selection pane="topRight" activeCell="B1" sqref="B1"/>
      <selection pane="bottomLeft" activeCell="A3" sqref="A3"/>
      <selection pane="bottomRight" activeCell="E3" sqref="E3"/>
    </sheetView>
  </sheetViews>
  <sheetFormatPr defaultColWidth="0" defaultRowHeight="15.75" zeroHeight="1" x14ac:dyDescent="0.25"/>
  <cols>
    <col min="1" max="2" width="15.75" customWidth="1"/>
    <col min="3" max="3" width="13.5" customWidth="1"/>
    <col min="4" max="5" width="15.75" style="2" customWidth="1"/>
    <col min="6" max="11" width="15.75" customWidth="1"/>
    <col min="12" max="12" width="18.25" customWidth="1"/>
    <col min="13" max="14" width="20.5" customWidth="1"/>
    <col min="15" max="16" width="22.25" customWidth="1"/>
    <col min="17" max="17" width="21.25" customWidth="1"/>
    <col min="18" max="18" width="18" customWidth="1"/>
    <col min="19" max="22" width="11" customWidth="1"/>
    <col min="23" max="23" width="16.5" customWidth="1"/>
    <col min="24" max="26" width="16.75" customWidth="1"/>
    <col min="27" max="27" width="16.75" hidden="1" customWidth="1"/>
    <col min="28" max="16384" width="11" hidden="1"/>
  </cols>
  <sheetData>
    <row r="1" spans="1:26" ht="18.75" x14ac:dyDescent="0.3">
      <c r="A1" s="454" t="s">
        <v>165</v>
      </c>
      <c r="B1" s="455" t="str">
        <f>IF('3. Getting Started'!B2="","",'3. Getting Started'!B2)</f>
        <v/>
      </c>
      <c r="C1" s="9"/>
      <c r="D1" s="133" t="s">
        <v>81</v>
      </c>
      <c r="E1" s="133"/>
      <c r="F1" s="10"/>
      <c r="G1" s="10"/>
      <c r="H1" s="10"/>
      <c r="I1" s="10"/>
      <c r="J1" s="10"/>
      <c r="K1" s="10"/>
      <c r="R1" s="485" t="s">
        <v>146</v>
      </c>
      <c r="S1" s="485"/>
      <c r="T1" s="485"/>
      <c r="U1" s="485"/>
      <c r="V1" s="485" t="s">
        <v>146</v>
      </c>
      <c r="W1" s="485"/>
      <c r="X1" s="485"/>
      <c r="Y1" s="485"/>
      <c r="Z1" s="485"/>
    </row>
    <row r="2" spans="1:26" s="1" customFormat="1" ht="75.75" thickBot="1" x14ac:dyDescent="0.3">
      <c r="A2" s="140" t="s">
        <v>143</v>
      </c>
      <c r="B2" s="144" t="s">
        <v>96</v>
      </c>
      <c r="C2" s="140" t="s">
        <v>141</v>
      </c>
      <c r="D2" s="141" t="s">
        <v>13</v>
      </c>
      <c r="E2" s="142" t="s">
        <v>57</v>
      </c>
      <c r="F2" s="143" t="s">
        <v>14</v>
      </c>
      <c r="G2" s="144" t="s">
        <v>58</v>
      </c>
      <c r="H2" s="143" t="s">
        <v>15</v>
      </c>
      <c r="I2" s="144" t="s">
        <v>59</v>
      </c>
      <c r="J2" s="143" t="s">
        <v>16</v>
      </c>
      <c r="K2" s="144" t="s">
        <v>60</v>
      </c>
      <c r="L2" s="143" t="s">
        <v>106</v>
      </c>
      <c r="M2" s="200" t="s">
        <v>107</v>
      </c>
      <c r="N2" s="288" t="s">
        <v>108</v>
      </c>
      <c r="O2" s="199" t="s">
        <v>135</v>
      </c>
      <c r="P2" s="199" t="s">
        <v>136</v>
      </c>
      <c r="Q2" s="199" t="s">
        <v>137</v>
      </c>
      <c r="R2" s="485"/>
      <c r="S2" s="485"/>
      <c r="T2" s="485"/>
      <c r="U2" s="485"/>
      <c r="V2" s="485"/>
      <c r="W2" s="485"/>
      <c r="X2" s="485"/>
      <c r="Y2" s="485"/>
      <c r="Z2" s="485"/>
    </row>
    <row r="3" spans="1:26" ht="46.9" customHeight="1" thickTop="1" x14ac:dyDescent="0.25">
      <c r="A3" s="390" t="s">
        <v>104</v>
      </c>
      <c r="B3" s="477" t="s">
        <v>105</v>
      </c>
      <c r="C3" s="395"/>
      <c r="D3" s="374"/>
      <c r="E3" s="373"/>
      <c r="F3" s="374"/>
      <c r="G3" s="373"/>
      <c r="H3" s="468" t="str">
        <f>IF(D3="","",D3/C3)</f>
        <v/>
      </c>
      <c r="I3" s="373"/>
      <c r="J3" s="468" t="str">
        <f>IF(F3="","",F3/C3)</f>
        <v/>
      </c>
      <c r="K3" s="373"/>
      <c r="L3" s="290"/>
      <c r="M3" s="290"/>
      <c r="N3" s="472">
        <f t="shared" ref="N3:N7" si="0">L3+M3</f>
        <v>0</v>
      </c>
      <c r="O3" s="401"/>
      <c r="P3" s="404"/>
      <c r="Q3" s="405"/>
      <c r="R3" s="485"/>
      <c r="S3" s="485"/>
      <c r="T3" s="485"/>
      <c r="U3" s="485"/>
      <c r="V3" s="485"/>
      <c r="W3" s="485"/>
      <c r="X3" s="485"/>
      <c r="Y3" s="485"/>
      <c r="Z3" s="485"/>
    </row>
    <row r="4" spans="1:26" ht="46.9" customHeight="1" x14ac:dyDescent="0.25">
      <c r="A4" s="138" t="s">
        <v>250</v>
      </c>
      <c r="B4" s="478" t="s">
        <v>105</v>
      </c>
      <c r="C4" s="396"/>
      <c r="D4" s="139"/>
      <c r="E4" s="373"/>
      <c r="F4" s="139"/>
      <c r="G4" s="373"/>
      <c r="H4" s="469" t="str">
        <f>IF(D4="","",D4/C4)</f>
        <v/>
      </c>
      <c r="I4" s="373"/>
      <c r="J4" s="469" t="str">
        <f>IF(F4="","",F4/C4)</f>
        <v/>
      </c>
      <c r="K4" s="373"/>
      <c r="L4" s="290"/>
      <c r="M4" s="290"/>
      <c r="N4" s="472">
        <f t="shared" si="0"/>
        <v>0</v>
      </c>
      <c r="O4" s="402"/>
      <c r="P4" s="406"/>
      <c r="Q4" s="407"/>
      <c r="R4" s="485"/>
      <c r="S4" s="485"/>
      <c r="T4" s="485"/>
      <c r="U4" s="485"/>
      <c r="V4" s="485"/>
      <c r="W4" s="485"/>
      <c r="X4" s="485"/>
      <c r="Y4" s="485"/>
      <c r="Z4" s="485"/>
    </row>
    <row r="5" spans="1:26" ht="46.9" customHeight="1" x14ac:dyDescent="0.25">
      <c r="A5" s="131" t="s">
        <v>246</v>
      </c>
      <c r="B5" s="478" t="s">
        <v>105</v>
      </c>
      <c r="C5" s="397"/>
      <c r="D5" s="134"/>
      <c r="E5" s="135"/>
      <c r="F5" s="134"/>
      <c r="G5" s="135"/>
      <c r="H5" s="470" t="str">
        <f>IF(D5="","",D5/C5)</f>
        <v/>
      </c>
      <c r="I5" s="135"/>
      <c r="J5" s="470" t="str">
        <f>IF(F5="","",F5/C5)</f>
        <v/>
      </c>
      <c r="K5" s="135"/>
      <c r="L5" s="290"/>
      <c r="M5" s="290"/>
      <c r="N5" s="472">
        <f t="shared" si="0"/>
        <v>0</v>
      </c>
      <c r="O5" s="402"/>
      <c r="P5" s="406"/>
      <c r="Q5" s="407"/>
      <c r="R5" s="485"/>
      <c r="S5" s="485"/>
      <c r="T5" s="485"/>
      <c r="U5" s="485"/>
      <c r="V5" s="485"/>
      <c r="W5" s="485"/>
      <c r="X5" s="485"/>
      <c r="Y5" s="485"/>
      <c r="Z5" s="485"/>
    </row>
    <row r="6" spans="1:26" ht="46.9" customHeight="1" x14ac:dyDescent="0.25">
      <c r="A6" s="131" t="s">
        <v>241</v>
      </c>
      <c r="B6" s="480" t="s">
        <v>105</v>
      </c>
      <c r="C6" s="397"/>
      <c r="D6" s="134"/>
      <c r="E6" s="135"/>
      <c r="F6" s="134"/>
      <c r="G6" s="135"/>
      <c r="H6" s="470" t="str">
        <f>IF(D6="","",D6/C6)</f>
        <v/>
      </c>
      <c r="I6" s="135"/>
      <c r="J6" s="470" t="str">
        <f>IF(F6="","",F6/C6)</f>
        <v/>
      </c>
      <c r="K6" s="135"/>
      <c r="L6" s="290"/>
      <c r="M6" s="290"/>
      <c r="N6" s="472">
        <f t="shared" si="0"/>
        <v>0</v>
      </c>
      <c r="O6" s="402"/>
      <c r="P6" s="406"/>
      <c r="Q6" s="407"/>
      <c r="R6" s="485"/>
      <c r="S6" s="485"/>
      <c r="T6" s="485"/>
      <c r="U6" s="485"/>
      <c r="W6" s="300" t="s">
        <v>111</v>
      </c>
      <c r="X6" s="9"/>
      <c r="Y6" s="9"/>
    </row>
    <row r="7" spans="1:26" ht="46.9" customHeight="1" thickBot="1" x14ac:dyDescent="0.3">
      <c r="A7" s="132" t="s">
        <v>236</v>
      </c>
      <c r="B7" s="479" t="s">
        <v>257</v>
      </c>
      <c r="C7" s="398"/>
      <c r="D7" s="310"/>
      <c r="E7" s="331"/>
      <c r="F7" s="310"/>
      <c r="G7" s="331"/>
      <c r="H7" s="471" t="str">
        <f>IF(D7="","",D7/C7)</f>
        <v/>
      </c>
      <c r="I7" s="331"/>
      <c r="J7" s="471" t="str">
        <f>IF(F7="","",F7/C7)</f>
        <v/>
      </c>
      <c r="K7" s="331"/>
      <c r="L7" s="290"/>
      <c r="M7" s="290"/>
      <c r="N7" s="472">
        <f t="shared" si="0"/>
        <v>0</v>
      </c>
      <c r="O7" s="403"/>
      <c r="P7" s="408"/>
      <c r="Q7" s="409"/>
      <c r="R7" s="485"/>
      <c r="S7" s="485"/>
      <c r="T7" s="485"/>
      <c r="U7" s="485"/>
      <c r="V7" s="301" t="s">
        <v>71</v>
      </c>
      <c r="W7" s="302" t="s">
        <v>33</v>
      </c>
      <c r="X7" s="302" t="s">
        <v>0</v>
      </c>
      <c r="Y7" s="302" t="s">
        <v>1</v>
      </c>
      <c r="Z7" s="303" t="s">
        <v>86</v>
      </c>
    </row>
    <row r="8" spans="1:26" ht="46.9" customHeight="1" thickTop="1" x14ac:dyDescent="0.25">
      <c r="A8" s="332" t="s">
        <v>223</v>
      </c>
      <c r="B8" s="333" t="str">
        <f>IF('6. 20-21 MOE'!B1="Eligibility","Eligibility (Budget)",IF('6. 20-21 MOE'!B1="Compliance","Compliance (Expenditures)",""))</f>
        <v>Eligibility (Budget)</v>
      </c>
      <c r="C8" s="399" t="str">
        <f>IF(AND('6. 20-21 MOE'!B1="Eligibility",'5. 20-21 Amounts'!B1&gt;0),'5. 20-21 Amounts'!B1,IF(AND('6. 20-21 MOE'!B1="Compliance",'5. 20-21 Amounts'!I1&gt;0),'5. 20-21 Amounts'!I1,""))</f>
        <v/>
      </c>
      <c r="D8" s="334" t="str">
        <f>IF('6. 20-21 MOE'!$B$1="Eligibility",'5. 20-21 Amounts'!D30,IF('6. 20-21 MOE'!$B$1="Compliance",'5. 20-21 Amounts'!K30))</f>
        <v/>
      </c>
      <c r="E8" s="335" t="str">
        <f>IF('6. 20-21 MOE'!C6="","",IF('6. 20-21 MOE'!C6="Met","Met",IF('6. 20-21 MOE'!C9="Met","Met with Exceptions or Adjustments",IF('6. 20-21 MOE'!C11="Met","Met with Exceptions or Adjustments","Did Not Meet"))))</f>
        <v/>
      </c>
      <c r="F8" s="334" t="str">
        <f>IF('6. 20-21 MOE'!$B$1="Eligibility",'5. 20-21 Amounts'!F30,IF('6. 20-21 MOE'!$B$1="Compliance",'5. 20-21 Amounts'!M30))</f>
        <v/>
      </c>
      <c r="G8" s="335" t="str">
        <f>IF('6. 20-21 MOE'!G6="","",IF('6. 20-21 MOE'!G6="Met","Met",IF('6. 20-21 MOE'!G9="Met","Met with Exceptions or Adjustments",IF('6. 20-21 MOE'!G11="Met","Met with Exceptions or Adjustments","Did Not Meet"))))</f>
        <v/>
      </c>
      <c r="H8" s="334" t="str">
        <f>IF('6. 20-21 MOE'!$B$1="Eligibility",'5. 20-21 Amounts'!D31,IF('6. 20-21 MOE'!$B$1="Compliance",'5. 20-21 Amounts'!K31))</f>
        <v/>
      </c>
      <c r="I8" s="335" t="str">
        <f>IF('6. 20-21 MOE'!K6="","",IF('6. 20-21 MOE'!K6="Met","Met",IF('6. 20-21 MOE'!K9="Met","Met with Exceptions or Adjustments",IF('6. 20-21 MOE'!K11="Met","Met with Exceptions or Adjustments","Did Not Meet"))))</f>
        <v/>
      </c>
      <c r="J8" s="334" t="str">
        <f>IF('6. 20-21 MOE'!$B$1="Eligibility",'5. 20-21 Amounts'!F31,IF('6. 20-21 MOE'!$B$1="Compliance",'5. 20-21 Amounts'!M31))</f>
        <v/>
      </c>
      <c r="K8" s="335" t="str">
        <f>IF('6. 20-21 MOE'!O6="","",IF('6. 20-21 MOE'!O6="Met","Met",IF('6. 20-21 MOE'!O9="Met","Met with Exceptions or Adjustments",IF('6. 20-21 MOE'!O11="Met","Met with Exceptions or Adjustments","Did Not Meet"))))</f>
        <v/>
      </c>
      <c r="L8" s="297"/>
      <c r="M8" s="289"/>
      <c r="N8" s="292">
        <f t="shared" ref="N8:N12" si="1">L8+M8</f>
        <v>0</v>
      </c>
      <c r="O8" s="336">
        <f>IF('6. 20-21 MOE'!B1="Eligibility",0,IF(AND('3. Getting Started'!B$6="Yes",E8="Did Not Meet",G8="Did Not Meet",I8="Did Not Meet",K8="Did Not Meet"),MIN(N8,W8,X8,Y8,Z8),IF(AND('3. Getting Started'!B$6="No",G8="Did Not Meet",K8="Did Not Meet"),MIN(N8,X8,Z8),IF(AND('3. Getting Started'!B$6="",E8="Did Not Meet",G8="Did Not Meet",I8="Did Not Meet",K8="Did Not Meet"),MIN(N8,W8,X8,Y8,Z8),IF(AND('3. Getting Started'!B$6="",E8="",G8="Did Not Meet",I8="",K8="Did Not Meet"),MIN(N8,X8,Z8),0)))))</f>
        <v>0</v>
      </c>
      <c r="P8" s="337"/>
      <c r="Q8" s="337"/>
      <c r="R8" s="485"/>
      <c r="S8" s="485"/>
      <c r="T8" s="485"/>
      <c r="U8" s="485"/>
      <c r="V8" s="304" t="s">
        <v>222</v>
      </c>
      <c r="W8" s="306">
        <f>IF(E8="Did Not Meet",'6. 20-21 MOE'!$B$11,0)</f>
        <v>0</v>
      </c>
      <c r="X8" s="306">
        <f>IF(G8="Did Not Meet",'6. 20-21 MOE'!$F$11,0)</f>
        <v>0</v>
      </c>
      <c r="Y8" s="306">
        <f>IF(I8="Did Not Meet",('6. 20-21 MOE'!$J$11*C8),0)</f>
        <v>0</v>
      </c>
      <c r="Z8" s="306">
        <f>IF(K8="Did Not Meet",('6. 20-21 MOE'!$N$11*C8),0)</f>
        <v>0</v>
      </c>
    </row>
    <row r="9" spans="1:26" ht="46.9" customHeight="1" x14ac:dyDescent="0.25">
      <c r="A9" s="132" t="s">
        <v>208</v>
      </c>
      <c r="B9" s="198" t="str">
        <f>IF('9. 21-22 MOE'!$B$1="Eligibility","Eligibility (Budget)",IF('9. 21-22 MOE'!$B$1="Compliance","Compliance (Expenditures)",""))</f>
        <v>Eligibility (Budget)</v>
      </c>
      <c r="C9" s="400" t="str">
        <f>IF(AND('9. 21-22 MOE'!$B$1="Eligibility",'8. 21-22 Amounts'!$B$1&gt;0),'8. 21-22 Amounts'!$B$1,IF(AND('9. 21-22 MOE'!$B$1="Compliance",'8. 21-22 Amounts'!$I$1&gt;0),'8. 21-22 Amounts'!$I$1,""))</f>
        <v/>
      </c>
      <c r="D9" s="136" t="str">
        <f>IF('9. 21-22 MOE'!$B$1="Eligibility",'8. 21-22 Amounts'!$D$30,IF('9. 21-22 MOE'!$B$1="Compliance",'8. 21-22 Amounts'!$K$30))</f>
        <v/>
      </c>
      <c r="E9" s="137" t="str">
        <f>IF('9. 21-22 MOE'!$C$6="","",IF('9. 21-22 MOE'!$C$6="Met","Met",IF('9. 21-22 MOE'!$C$9="Met","Met with Exceptions or Adjustments",IF('9. 21-22 MOE'!$C$11="Met","Met with Exceptions or Adjustments","Did Not Meet"))))</f>
        <v/>
      </c>
      <c r="F9" s="136" t="str">
        <f>IF('9. 21-22 MOE'!$B$1="Eligibility",'8. 21-22 Amounts'!$F$30,IF('9. 21-22 MOE'!$B$1="Compliance",'8. 21-22 Amounts'!$M$30))</f>
        <v/>
      </c>
      <c r="G9" s="137" t="str">
        <f>IF('9. 21-22 MOE'!$G$6="","",IF('9. 21-22 MOE'!$G$6="Met","Met",IF('9. 21-22 MOE'!$G$9="Met","Met with Exceptions or Adjustments",IF('9. 21-22 MOE'!$G$11="Met","Met with Exceptions or Adjustments","Did Not Meet"))))</f>
        <v/>
      </c>
      <c r="H9" s="136" t="str">
        <f>IF('9. 21-22 MOE'!$B$1="Eligibility",'8. 21-22 Amounts'!$D$31,IF('9. 21-22 MOE'!$B$1="Compliance",'8. 21-22 Amounts'!$K$31))</f>
        <v/>
      </c>
      <c r="I9" s="137" t="str">
        <f>IF('9. 21-22 MOE'!$K$6="","",IF('9. 21-22 MOE'!$K$6="Met","Met",IF('9. 21-22 MOE'!$K$9="Met","Met with Exceptions or Adjustments",IF('9. 21-22 MOE'!$K$11="Met","Met with Exceptions or Adjustments","Did Not Meet"))))</f>
        <v/>
      </c>
      <c r="J9" s="136" t="str">
        <f>IF('9. 21-22 MOE'!$B$1="Eligibility",'8. 21-22 Amounts'!$F$31,IF('9. 21-22 MOE'!$B$1="Compliance",'8. 21-22 Amounts'!$M$31))</f>
        <v/>
      </c>
      <c r="K9" s="137" t="str">
        <f>IF('9. 21-22 MOE'!$O$6="","",IF('9. 21-22 MOE'!$O$6="Met","Met",IF('9. 21-22 MOE'!$O$9="Met","Met with Exceptions or Adjustments",IF('9. 21-22 MOE'!$O$11="Met","Met with Exceptions or Adjustments","Did Not Meet"))))</f>
        <v/>
      </c>
      <c r="L9" s="298"/>
      <c r="M9" s="290"/>
      <c r="N9" s="293">
        <f t="shared" si="1"/>
        <v>0</v>
      </c>
      <c r="O9" s="291">
        <f>IF('9. 21-22 MOE'!$B$1="Eligibility",0,IF(AND('3. Getting Started'!B6="Yes",E9="Did Not Meet",G9="Did Not Meet",I9="Did Not Meet",K9="Did Not Meet"),MIN(N9,W9,X9,Y9,Z9),IF(AND('3. Getting Started'!B6="No",G9="Did Not Meet",K9="Did Not Meet"),MIN(N9,X9,Z9),IF(AND('3. Getting Started'!B6="",E9="Did Not Meet",G9="Did Not Meet",I9="Did Not Meet",K9="Did Not Meet"),MIN(N9,W9,X9,Y9,Z9),IF(AND('3. Getting Started'!B6="",E9="",G9="Did Not Meet",I9="",K9="Did Not Meet"),MIN(N9,X9,Z9),0)))))</f>
        <v>0</v>
      </c>
      <c r="P9" s="287"/>
      <c r="Q9" s="287"/>
      <c r="R9" s="485"/>
      <c r="S9" s="485"/>
      <c r="T9" s="485"/>
      <c r="U9" s="485"/>
      <c r="V9" s="305" t="s">
        <v>209</v>
      </c>
      <c r="W9" s="306">
        <f>IF(E9="Did Not Meet",'9. 21-22 MOE'!$B$11,0)</f>
        <v>0</v>
      </c>
      <c r="X9" s="306">
        <f>IF(G9="Did Not Meet",'9. 21-22 MOE'!$F$11,0)</f>
        <v>0</v>
      </c>
      <c r="Y9" s="306">
        <f>IF(I9="Did Not Meet",('9. 21-22 MOE'!$J$11*C9),0)</f>
        <v>0</v>
      </c>
      <c r="Z9" s="306">
        <f>IF(K9="Did Not Meet",('9. 21-22 MOE'!$N$11*C9),0)</f>
        <v>0</v>
      </c>
    </row>
    <row r="10" spans="1:26" ht="46.9" customHeight="1" x14ac:dyDescent="0.25">
      <c r="A10" s="309" t="s">
        <v>194</v>
      </c>
      <c r="B10" s="198" t="str">
        <f>IF('12. 22-23 MOE'!$B$1="Eligibility","Eligibility (Budget)",IF('12. 22-23 MOE'!$B$1="Compliance","Compliance (Expenditures)",""))</f>
        <v>Eligibility (Budget)</v>
      </c>
      <c r="C10" s="400" t="str">
        <f>IF(AND('12. 22-23 MOE'!$B$1="Eligibility",'11. 22-23 Amounts'!$B$1&gt;0),'11. 22-23 Amounts'!$B$1,IF(AND('12. 22-23 MOE'!$B$1="Compliance",'11. 22-23 Amounts'!$I$1&gt;0),'11. 22-23 Amounts'!$I$1,""))</f>
        <v/>
      </c>
      <c r="D10" s="136" t="str">
        <f>IF('12. 22-23 MOE'!$B$1="Eligibility",'11. 22-23 Amounts'!$D$30,IF('12. 22-23 MOE'!$B$1="Compliance",'11. 22-23 Amounts'!$K$30))</f>
        <v/>
      </c>
      <c r="E10" s="137" t="str">
        <f>IF('12. 22-23 MOE'!$C$6="","",IF('12. 22-23 MOE'!$C$6="Met","Met",IF('12. 22-23 MOE'!$C$9="Met","Met with Exceptions or Adjustments",IF('12. 22-23 MOE'!$C$11="Met","Met with Exceptions or Adjustments","Did Not Meet"))))</f>
        <v/>
      </c>
      <c r="F10" s="136" t="str">
        <f>IF('12. 22-23 MOE'!$B$1="Eligibility",'11. 22-23 Amounts'!$F$30,IF('12. 22-23 MOE'!$B$1="Compliance",'11. 22-23 Amounts'!$M$30))</f>
        <v/>
      </c>
      <c r="G10" s="137" t="str">
        <f>IF('12. 22-23 MOE'!$G$6="","",IF('12. 22-23 MOE'!$G$6="Met","Met",IF('12. 22-23 MOE'!$G$9="Met","Met with Exceptions or Adjustments",IF('12. 22-23 MOE'!$G$11="Met","Met with Exceptions or Adjustments","Did Not Meet"))))</f>
        <v/>
      </c>
      <c r="H10" s="136" t="str">
        <f>IF('12. 22-23 MOE'!$B$1="Eligibility",'11. 22-23 Amounts'!$D$31,IF('12. 22-23 MOE'!$B$1="Compliance",'11. 22-23 Amounts'!$K$31))</f>
        <v/>
      </c>
      <c r="I10" s="137" t="str">
        <f>IF('12. 22-23 MOE'!$K$6="","",IF('12. 22-23 MOE'!$K$6="Met","Met",IF('12. 22-23 MOE'!$K$9="Met","Met with Exceptions or Adjustments",IF('12. 22-23 MOE'!$K$11="Met","Met with Exceptions or Adjustments","Did Not Meet"))))</f>
        <v/>
      </c>
      <c r="J10" s="136" t="str">
        <f>IF('12. 22-23 MOE'!$B$1="Eligibility",'11. 22-23 Amounts'!$F$31,IF('12. 22-23 MOE'!$B$1="Compliance",'11. 22-23 Amounts'!$M$31))</f>
        <v/>
      </c>
      <c r="K10" s="137" t="str">
        <f>IF('12. 22-23 MOE'!$O$6="","",IF('12. 22-23 MOE'!$O$6="Met","Met",IF('12. 22-23 MOE'!$O$9="Met","Met with Exceptions or Adjustments",IF('12. 22-23 MOE'!$O$11="Met","Met with Exceptions or Adjustments","Did Not Meet"))))</f>
        <v/>
      </c>
      <c r="L10" s="465"/>
      <c r="M10" s="466"/>
      <c r="N10" s="293">
        <f t="shared" si="1"/>
        <v>0</v>
      </c>
      <c r="O10" s="291">
        <f>IF('12. 22-23 MOE'!$B$1="Eligibility",0,IF(AND('3. Getting Started'!B6="Yes",E10="Did Not Meet",G10="Did Not Meet",I10="Did Not Meet",K10="Did Not Meet"),MIN(N10,W10,X10,Y10,Z10),IF(AND('3. Getting Started'!B6="No",G10="Did Not Meet",K10="Did Not Meet"),MIN(N10,X10,Z10),IF(AND('3. Getting Started'!B6="",E10="Did Not Meet",G10="Did Not Meet",I10="Did Not Meet",K10="Did Not Meet"),MIN(N10,W10,X10,Y10,Z10),IF(AND('3. Getting Started'!B6="",E10="",G10="Did Not Meet",I10="",K10="Did Not Meet"),MIN(N10,X10,Z10),0)))))</f>
        <v>0</v>
      </c>
      <c r="P10" s="287"/>
      <c r="Q10" s="287"/>
      <c r="R10" s="485"/>
      <c r="S10" s="485"/>
      <c r="T10" s="485"/>
      <c r="U10" s="485"/>
      <c r="V10" s="305" t="s">
        <v>193</v>
      </c>
      <c r="W10" s="306">
        <f>IF(E10="Did Not Meet",'12. 22-23 MOE'!$B$11,0)</f>
        <v>0</v>
      </c>
      <c r="X10" s="306">
        <f>IF(G10="Did Not Meet",'12. 22-23 MOE'!$F$11,0)</f>
        <v>0</v>
      </c>
      <c r="Y10" s="306">
        <f>IF(I10="Did Not Meet",('12. 22-23 MOE'!$J$11*C10),0)</f>
        <v>0</v>
      </c>
      <c r="Z10" s="306">
        <f>IF(K10="Did Not Meet",('12. 22-23 MOE'!$N$11*C10),0)</f>
        <v>0</v>
      </c>
    </row>
    <row r="11" spans="1:26" ht="46.9" customHeight="1" x14ac:dyDescent="0.25">
      <c r="A11" s="309" t="s">
        <v>181</v>
      </c>
      <c r="B11" s="198" t="str">
        <f>IF('15. 23-24 MOE'!$B$1="Eligibility","Eligibility (Budget)",IF('15. 23-24 MOE'!$B$1="Compliance","Compliance (Expenditures)",""))</f>
        <v>Eligibility (Budget)</v>
      </c>
      <c r="C11" s="400" t="str">
        <f>IF(AND('15. 23-24 MOE'!$B$1="Eligibility",'14. 23-24 Amounts'!$B$1&gt;0),'14. 23-24 Amounts'!$B$1,IF(AND('15. 23-24 MOE'!$B$1="Compliance",'14. 23-24 Amounts'!$I$1&gt;0),'14. 23-24 Amounts'!$I$1,""))</f>
        <v/>
      </c>
      <c r="D11" s="136" t="str">
        <f>IF('15. 23-24 MOE'!$B$1="Eligibility",'14. 23-24 Amounts'!$D$30,IF('15. 23-24 MOE'!$B$1="Compliance",'14. 23-24 Amounts'!$K$30))</f>
        <v/>
      </c>
      <c r="E11" s="137" t="str">
        <f>IF('15. 23-24 MOE'!$C$6="","",IF('15. 23-24 MOE'!$C$6="Met","Met",IF('15. 23-24 MOE'!$C$9="Met","Met with Exceptions or Adjustments",IF('15. 23-24 MOE'!$C$11="Met","Met with Exceptions or Adjustments","Did Not Meet"))))</f>
        <v/>
      </c>
      <c r="F11" s="136" t="str">
        <f>IF('15. 23-24 MOE'!$B$1="Eligibility",'14. 23-24 Amounts'!$F$30,IF('15. 23-24 MOE'!$B$1="Compliance",'14. 23-24 Amounts'!$M$30))</f>
        <v/>
      </c>
      <c r="G11" s="137" t="str">
        <f>IF('15. 23-24 MOE'!$G$6="","",IF('15. 23-24 MOE'!$G$6="Met","Met",IF('15. 23-24 MOE'!$G$9="Met","Met with Exceptions or Adjustments",IF('15. 23-24 MOE'!$G$11="Met","Met with Exceptions or Adjustments","Did Not Meet"))))</f>
        <v/>
      </c>
      <c r="H11" s="136" t="str">
        <f>IF('15. 23-24 MOE'!$B$1="Eligibility",'14. 23-24 Amounts'!$D$31,IF('15. 23-24 MOE'!$B$1="Compliance",'14. 23-24 Amounts'!$K$31))</f>
        <v/>
      </c>
      <c r="I11" s="137" t="str">
        <f>IF('15. 23-24 MOE'!$K$6="","",IF('15. 23-24 MOE'!$K$6="Met","Met",IF('15. 23-24 MOE'!$K$9="Met","Met with Exceptions or Adjustments",IF('15. 23-24 MOE'!$K$11="Met","Met with Exceptions or Adjustments","Did Not Meet"))))</f>
        <v/>
      </c>
      <c r="J11" s="136" t="str">
        <f>IF('15. 23-24 MOE'!$B$1="Eligibility",'14. 23-24 Amounts'!$F$31,IF('15. 23-24 MOE'!$B$1="Compliance",'14. 23-24 Amounts'!$M$31))</f>
        <v/>
      </c>
      <c r="K11" s="137" t="str">
        <f>IF('15. 23-24 MOE'!$O$6="","",IF('15. 23-24 MOE'!$O$6="Met","Met",IF('15. 23-24 MOE'!$O$9="Met","Met with Exceptions or Adjustments",IF('15. 23-24 MOE'!$O$11="Met","Met with Exceptions or Adjustments","Did Not Meet"))))</f>
        <v/>
      </c>
      <c r="L11" s="310"/>
      <c r="M11" s="290"/>
      <c r="N11" s="293">
        <f t="shared" si="1"/>
        <v>0</v>
      </c>
      <c r="O11" s="291">
        <f>IF('15. 23-24 MOE'!$B$1="Eligibility",0,IF(AND('3. Getting Started'!B6="Yes",E11="Did Not Meet",G11="Did Not Meet",I11="Did Not Meet",K11="Did Not Meet"),MIN(N11,W11,X11,Y11,Z11),IF(AND('3. Getting Started'!B6="No",G11="Did Not Meet",K11="Did Not Meet"),MIN(N11,X11,Z11),IF(AND('3. Getting Started'!B6="",E11="Did Not Meet",G11="Did Not Meet",I11="Did Not Meet",K11="Did Not Meet"),MIN(N11,W11,X11,Y11,Z11),IF(AND('3. Getting Started'!B6="",E11="",G11="Did Not Meet",I11="",K11="Did Not Meet"),MIN(N11,X11,Z11),0)))))</f>
        <v>0</v>
      </c>
      <c r="P11" s="287"/>
      <c r="Q11" s="287"/>
      <c r="R11" s="485"/>
      <c r="S11" s="485"/>
      <c r="T11" s="485"/>
      <c r="U11" s="485"/>
      <c r="V11" s="305" t="s">
        <v>180</v>
      </c>
      <c r="W11" s="306">
        <f>IF(E11="Did Not Meet",'15. 23-24 MOE'!$B$11,0)</f>
        <v>0</v>
      </c>
      <c r="X11" s="306">
        <f>IF(G11="Did Not Meet",'15. 23-24 MOE'!$F$11,0)</f>
        <v>0</v>
      </c>
      <c r="Y11" s="306">
        <f>IF(I11="Did Not Meet",('15. 23-24 MOE'!$J$11*C11),0)</f>
        <v>0</v>
      </c>
      <c r="Z11" s="306">
        <f>IF(K11="Did Not Meet",('15. 23-24 MOE'!$N$11*C11),0)</f>
        <v>0</v>
      </c>
    </row>
    <row r="12" spans="1:26" ht="46.9" customHeight="1" x14ac:dyDescent="0.25">
      <c r="A12" s="309" t="s">
        <v>170</v>
      </c>
      <c r="B12" s="198" t="str">
        <f>IF('18. 24-25 MOE'!$B$1="Eligibility","Eligibility (Budget)",IF('18. 24-25 MOE'!$B$1="Compliance","Compliance (Expenditures)",""))</f>
        <v>Eligibility (Budget)</v>
      </c>
      <c r="C12" s="400" t="str">
        <f>IF(AND('18. 24-25 MOE'!$B$1="Eligibility",'17. 24-25 Amounts'!$B$1&gt;0),'17. 24-25 Amounts'!$B$1,IF(AND('18. 24-25 MOE'!$B$1="Compliance",'17. 24-25 Amounts'!$I$1&gt;0),'17. 24-25 Amounts'!$I$1,""))</f>
        <v/>
      </c>
      <c r="D12" s="136" t="str">
        <f>IF('18. 24-25 MOE'!$B$1="Eligibility",'17. 24-25 Amounts'!$D$30,IF('18. 24-25 MOE'!$B$1="Compliance",'17. 24-25 Amounts'!$K$30))</f>
        <v/>
      </c>
      <c r="E12" s="137" t="str">
        <f>IF('18. 24-25 MOE'!$C$6="","",IF('18. 24-25 MOE'!$C$6="Met","Met",IF('18. 24-25 MOE'!$C$9="Met","Met with Exceptions or Adjustments",IF('18. 24-25 MOE'!$C$11="Met","Met with Exceptions or Adjustments","Did Not Meet"))))</f>
        <v/>
      </c>
      <c r="F12" s="136" t="str">
        <f>IF('18. 24-25 MOE'!$B$1="Eligibility",'17. 24-25 Amounts'!$F$30,IF('18. 24-25 MOE'!$B$1="Compliance",'17. 24-25 Amounts'!$M$30))</f>
        <v/>
      </c>
      <c r="G12" s="137" t="str">
        <f>IF('18. 24-25 MOE'!$G$6="","",IF('18. 24-25 MOE'!$G$6="Met","Met",IF('18. 24-25 MOE'!$G$9="Met","Met with Exceptions or Adjustments",IF('18. 24-25 MOE'!$G$11="Met","Met with Exceptions or Adjustments","Did Not Meet"))))</f>
        <v/>
      </c>
      <c r="H12" s="136" t="str">
        <f>IF('18. 24-25 MOE'!$B$1="Eligibility",'17. 24-25 Amounts'!$D$31,IF('18. 24-25 MOE'!$B$1="Compliance",'17. 24-25 Amounts'!$K$31))</f>
        <v/>
      </c>
      <c r="I12" s="137" t="str">
        <f>IF('18. 24-25 MOE'!$K$6="","",IF('18. 24-25 MOE'!$K$6="Met","Met",IF('18. 24-25 MOE'!$K$9="Met","Met with Exceptions or Adjustments",IF('18. 24-25 MOE'!$K$11="Met","Met with Exceptions or Adjustments","Did Not Meet"))))</f>
        <v/>
      </c>
      <c r="J12" s="136" t="str">
        <f>IF('18. 24-25 MOE'!$B$1="Eligibility",'17. 24-25 Amounts'!$F$31,IF('18. 24-25 MOE'!$B$1="Compliance",'17. 24-25 Amounts'!$M$31))</f>
        <v/>
      </c>
      <c r="K12" s="137" t="str">
        <f>IF('18. 24-25 MOE'!$O$6="","",IF('18. 24-25 MOE'!$O$6="Met","Met",IF('18. 24-25 MOE'!$O$9="Met","Met with Exceptions or Adjustments",IF('18. 24-25 MOE'!$O$11="Met","Met with Exceptions or Adjustments","Did Not Meet"))))</f>
        <v/>
      </c>
      <c r="L12" s="310"/>
      <c r="M12" s="290"/>
      <c r="N12" s="293">
        <f t="shared" si="1"/>
        <v>0</v>
      </c>
      <c r="O12" s="291">
        <f>IF('18. 24-25 MOE'!$B$1="Eligibility",0,IF(AND('3. Getting Started'!B6="Yes",E12="Did Not Meet",G12="Did Not Meet",I12="Did Not Meet",K12="Did Not Meet"),MIN(N12,W12,X12,Y12,Z12),IF(AND('3. Getting Started'!B6="No",G12="Did Not Meet",K12="Did Not Meet"),MIN(N12,X12,Z12),IF(AND('3. Getting Started'!B6="",E12="Did Not Meet",G12="Did Not Meet",I12="Did Not Meet",K12="Did Not Meet"),MIN(N12,W12,X12,Y12,Z12),IF(AND('3. Getting Started'!B6="",E12="",G12="Did Not Meet",I12="",K12="Did Not Meet"),MIN(N12,X12,Z12),0)))))</f>
        <v>0</v>
      </c>
      <c r="P12" s="34"/>
      <c r="Q12" s="311"/>
      <c r="R12" s="485"/>
      <c r="S12" s="485"/>
      <c r="T12" s="485"/>
      <c r="U12" s="485"/>
      <c r="V12" s="305" t="s">
        <v>169</v>
      </c>
      <c r="W12" s="306">
        <f>IF(E12="Did Not Meet",'18. 24-25 MOE'!$B$11,0)</f>
        <v>0</v>
      </c>
      <c r="X12" s="306">
        <f>IF(G12="Did Not Meet",'18. 24-25 MOE'!$F$11,0)</f>
        <v>0</v>
      </c>
      <c r="Y12" s="306">
        <f>IF(I12="Did Not Meet",('18. 24-25 MOE'!$J$11*C12),0)</f>
        <v>0</v>
      </c>
      <c r="Z12" s="306">
        <f>IF(K12="Did Not Meet",('18. 24-25 MOE'!$N$11*C12),0)</f>
        <v>0</v>
      </c>
    </row>
    <row r="13" spans="1:26" x14ac:dyDescent="0.25">
      <c r="A13" s="413"/>
      <c r="B13" s="473" t="s">
        <v>255</v>
      </c>
      <c r="C13" s="473"/>
      <c r="D13" s="413"/>
      <c r="E13" s="413"/>
      <c r="F13" s="413"/>
      <c r="G13" s="413"/>
      <c r="H13" s="413"/>
      <c r="I13" s="413"/>
      <c r="J13" s="413"/>
      <c r="K13" s="413"/>
      <c r="L13" s="413"/>
      <c r="M13" s="413"/>
      <c r="N13" s="413"/>
      <c r="O13" s="413"/>
      <c r="P13" s="413"/>
      <c r="Q13" s="413"/>
      <c r="R13" s="413"/>
      <c r="S13" s="413"/>
      <c r="T13" s="413"/>
      <c r="U13" s="413"/>
      <c r="V13" s="413"/>
      <c r="W13" s="413"/>
      <c r="X13" s="413"/>
      <c r="Y13" s="413"/>
      <c r="Z13" s="413"/>
    </row>
    <row r="14" spans="1:26" s="421" customFormat="1" ht="12" x14ac:dyDescent="0.2">
      <c r="A14" s="420"/>
      <c r="B14" s="417" t="s">
        <v>256</v>
      </c>
      <c r="C14" s="474"/>
      <c r="D14" s="420"/>
      <c r="E14" s="420"/>
      <c r="F14" s="420"/>
      <c r="G14" s="420"/>
      <c r="H14" s="420"/>
      <c r="I14" s="420"/>
      <c r="J14" s="420"/>
      <c r="K14" s="420"/>
      <c r="L14" s="420"/>
      <c r="M14" s="420"/>
      <c r="N14" s="420"/>
      <c r="O14" s="420"/>
      <c r="P14" s="420"/>
      <c r="Q14" s="420"/>
      <c r="R14" s="420"/>
      <c r="S14" s="420"/>
      <c r="T14" s="420"/>
      <c r="U14" s="420"/>
      <c r="V14" s="420"/>
      <c r="W14" s="420"/>
      <c r="X14" s="420"/>
      <c r="Y14" s="420"/>
      <c r="Z14" s="420"/>
    </row>
    <row r="15" spans="1:26" x14ac:dyDescent="0.25">
      <c r="A15" s="485" t="s">
        <v>148</v>
      </c>
      <c r="B15" s="485"/>
      <c r="C15" s="485"/>
      <c r="D15" s="485"/>
      <c r="E15" s="485"/>
      <c r="F15" s="485"/>
      <c r="G15" s="485"/>
      <c r="H15" s="485"/>
      <c r="I15" s="485"/>
      <c r="J15" s="485"/>
      <c r="K15" s="485"/>
      <c r="L15" s="485"/>
      <c r="M15" s="485"/>
      <c r="N15" s="485"/>
      <c r="O15" s="485"/>
      <c r="P15" s="485"/>
      <c r="Q15" s="485"/>
      <c r="R15" s="485"/>
      <c r="S15" s="485"/>
      <c r="T15" s="485"/>
      <c r="U15" s="485"/>
      <c r="V15" s="485"/>
      <c r="W15" s="485"/>
      <c r="X15" s="485"/>
      <c r="Y15" s="485"/>
      <c r="Z15" s="485"/>
    </row>
    <row r="16" spans="1:26" hidden="1" x14ac:dyDescent="0.25">
      <c r="P16" s="18"/>
    </row>
  </sheetData>
  <sheetProtection algorithmName="SHA-512" hashValue="1XZU12JH4giUx8nt3uKHBymwQDwPb4ONJLOXQ43jRLTqRcYRsho5dq+aXwN6o/URL8oJlYYtHAm989T2d5dq0Q==" saltValue="tBT0+eKivBBNQK06pFPpqg==" spinCount="100000" sheet="1" formatColumns="0" formatRows="0"/>
  <mergeCells count="3">
    <mergeCell ref="R1:U12"/>
    <mergeCell ref="V1:Z5"/>
    <mergeCell ref="A15:Z15"/>
  </mergeCells>
  <conditionalFormatting sqref="I3:I12">
    <cfRule type="containsText" dxfId="2384" priority="2" operator="containsText" text="Did Not Meet">
      <formula>NOT(ISERROR(SEARCH("Did Not Meet",I3)))</formula>
    </cfRule>
    <cfRule type="containsText" dxfId="2383" priority="4" operator="containsText" text="Met">
      <formula>NOT(ISERROR(SEARCH("Met",I3)))</formula>
    </cfRule>
  </conditionalFormatting>
  <conditionalFormatting sqref="K3:K12">
    <cfRule type="containsText" dxfId="2382" priority="5" operator="containsText" text="Did Not Meet">
      <formula>NOT(ISERROR(SEARCH("Did Not Meet",K3)))</formula>
    </cfRule>
    <cfRule type="containsText" dxfId="2381" priority="7" operator="containsText" text="Met">
      <formula>NOT(ISERROR(SEARCH("Met",K3)))</formula>
    </cfRule>
  </conditionalFormatting>
  <conditionalFormatting sqref="G3:G12">
    <cfRule type="containsText" dxfId="2380" priority="8" operator="containsText" text="Did Not Meet">
      <formula>NOT(ISERROR(SEARCH("Did Not Meet",G3)))</formula>
    </cfRule>
    <cfRule type="containsText" dxfId="2379" priority="9" operator="containsText" text="Met">
      <formula>NOT(ISERROR(SEARCH("Met",G3)))</formula>
    </cfRule>
  </conditionalFormatting>
  <conditionalFormatting sqref="E3:E12">
    <cfRule type="containsText" dxfId="2378" priority="21" operator="containsText" text="Did Not Meet">
      <formula>NOT(ISERROR(SEARCH("Did Not Meet",E3)))</formula>
    </cfRule>
    <cfRule type="containsText" dxfId="2377" priority="23" operator="containsText" text="Met">
      <formula>NOT(ISERROR(SEARCH("Met",E3)))</formula>
    </cfRule>
  </conditionalFormatting>
  <dataValidations count="1">
    <dataValidation type="date" allowBlank="1" showInputMessage="1" showErrorMessage="1" sqref="P8:Q9" xr:uid="{00000000-0002-0000-0300-000000000000}">
      <formula1>40909</formula1>
      <formula2>47848</formula2>
    </dataValidation>
  </dataValidations>
  <hyperlinks>
    <hyperlink ref="B14" r:id="rId1" xr:uid="{00000000-0004-0000-0300-000000000000}"/>
  </hyperlinks>
  <pageMargins left="0.75" right="0.75" top="1" bottom="1" header="0.5" footer="0.5"/>
  <pageSetup orientation="portrait" horizontalDpi="4294967292" verticalDpi="4294967292" r:id="rId2"/>
  <ignoredErrors>
    <ignoredError sqref="H4 H7" calculatedColumn="1"/>
  </ignoredErrors>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FB15BFD8-DAE0-4B6C-874C-4EF3C1668241}">
            <xm:f>'3. Getting Started'!$B$6="No"</xm:f>
            <x14:dxf>
              <font>
                <color theme="1"/>
              </font>
              <fill>
                <patternFill>
                  <bgColor theme="1"/>
                </patternFill>
              </fill>
            </x14:dxf>
          </x14:cfRule>
          <xm:sqref>D3:E12 H3:I12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Lists!$A$2:$A$5</xm:f>
          </x14:formula1>
          <xm:sqref>I3:I7 G3:G7 E3:E7 K3:K7</xm:sqref>
        </x14:dataValidation>
        <x14:dataValidation type="list" allowBlank="1" showInputMessage="1" showErrorMessage="1" xr:uid="{00000000-0002-0000-0300-000002000000}">
          <x14:formula1>
            <xm:f>Lists!$E$2:$E$3</xm:f>
          </x14:formula1>
          <xm:sqref>B7</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pageSetUpPr autoPageBreaks="0"/>
  </sheetPr>
  <dimension ref="A1:M35"/>
  <sheetViews>
    <sheetView showGridLines="0" workbookViewId="0">
      <pane ySplit="4" topLeftCell="A5" activePane="bottomLeft" state="frozen"/>
      <selection pane="bottomLeft" activeCell="A5" sqref="A5"/>
    </sheetView>
  </sheetViews>
  <sheetFormatPr defaultColWidth="0" defaultRowHeight="15.75" zeroHeight="1" x14ac:dyDescent="0.25"/>
  <cols>
    <col min="1" max="1" width="34.5" style="3" bestFit="1" customWidth="1"/>
    <col min="2" max="3" width="11.25" style="3" customWidth="1"/>
    <col min="4" max="6" width="20.75" style="3" customWidth="1"/>
    <col min="7" max="7" width="4.75" style="3" customWidth="1"/>
    <col min="8" max="8" width="34.5" style="3" customWidth="1"/>
    <col min="9" max="10" width="11.25" style="3" customWidth="1"/>
    <col min="11" max="13" width="20.75" style="3" customWidth="1"/>
    <col min="14" max="16384" width="9.25" style="3" hidden="1"/>
  </cols>
  <sheetData>
    <row r="1" spans="1:13" ht="16.5" thickBot="1" x14ac:dyDescent="0.3">
      <c r="A1" s="208" t="s">
        <v>142</v>
      </c>
      <c r="B1" s="212"/>
      <c r="D1" s="452" t="s">
        <v>165</v>
      </c>
      <c r="E1" s="3" t="str">
        <f>IF('3. Getting Started'!B2="","",'3. Getting Started'!B2)</f>
        <v/>
      </c>
      <c r="G1" s="486" t="s">
        <v>146</v>
      </c>
      <c r="H1" s="208" t="s">
        <v>141</v>
      </c>
      <c r="I1" s="211"/>
      <c r="K1" s="452" t="s">
        <v>165</v>
      </c>
      <c r="L1" s="3" t="str">
        <f>IF('3. Getting Started'!B2="","",'3. Getting Started'!B2)</f>
        <v/>
      </c>
    </row>
    <row r="2" spans="1:13" s="4" customFormat="1" ht="37.9" customHeight="1" thickBot="1" x14ac:dyDescent="0.3">
      <c r="A2" s="356" t="s">
        <v>224</v>
      </c>
      <c r="B2" s="11"/>
      <c r="C2" s="11"/>
      <c r="D2" s="11"/>
      <c r="E2" s="11"/>
      <c r="F2" s="357"/>
      <c r="G2" s="486"/>
      <c r="H2" s="356" t="s">
        <v>225</v>
      </c>
      <c r="I2" s="11"/>
      <c r="J2" s="11"/>
      <c r="K2" s="11"/>
      <c r="L2" s="11"/>
      <c r="M2" s="357"/>
    </row>
    <row r="3" spans="1:13" s="4" customFormat="1" ht="24" customHeight="1" x14ac:dyDescent="0.25">
      <c r="A3" s="203"/>
      <c r="B3" s="355"/>
      <c r="D3" s="12" t="s">
        <v>226</v>
      </c>
      <c r="E3" s="13"/>
      <c r="F3" s="363"/>
      <c r="G3" s="486"/>
      <c r="H3" s="203"/>
      <c r="I3" s="355"/>
      <c r="J3" s="25"/>
      <c r="K3" s="12" t="s">
        <v>227</v>
      </c>
      <c r="L3" s="13"/>
      <c r="M3" s="364"/>
    </row>
    <row r="4" spans="1:13" s="5" customFormat="1" ht="18.75" x14ac:dyDescent="0.3">
      <c r="A4" s="350" t="s">
        <v>3</v>
      </c>
      <c r="B4" s="351" t="s">
        <v>132</v>
      </c>
      <c r="C4" s="352" t="s">
        <v>131</v>
      </c>
      <c r="D4" s="28" t="s">
        <v>5</v>
      </c>
      <c r="E4" s="28" t="s">
        <v>6</v>
      </c>
      <c r="F4" s="28" t="s">
        <v>7</v>
      </c>
      <c r="G4" s="486"/>
      <c r="H4" s="350" t="s">
        <v>3</v>
      </c>
      <c r="I4" s="351" t="s">
        <v>4</v>
      </c>
      <c r="J4" s="352" t="s">
        <v>131</v>
      </c>
      <c r="K4" s="28" t="s">
        <v>5</v>
      </c>
      <c r="L4" s="28" t="s">
        <v>6</v>
      </c>
      <c r="M4" s="28" t="s">
        <v>7</v>
      </c>
    </row>
    <row r="5" spans="1:13" s="8" customFormat="1" x14ac:dyDescent="0.25">
      <c r="A5" s="33"/>
      <c r="B5" s="34"/>
      <c r="C5" s="353"/>
      <c r="D5" s="35"/>
      <c r="E5" s="35"/>
      <c r="F5" s="26">
        <f>SUM(D5:E5)</f>
        <v>0</v>
      </c>
      <c r="G5" s="486"/>
      <c r="H5" s="33"/>
      <c r="I5" s="34"/>
      <c r="J5" s="353"/>
      <c r="K5" s="35"/>
      <c r="L5" s="35"/>
      <c r="M5" s="26">
        <f>SUM(K5:L5)</f>
        <v>0</v>
      </c>
    </row>
    <row r="6" spans="1:13" s="8" customFormat="1" x14ac:dyDescent="0.25">
      <c r="A6" s="33"/>
      <c r="B6" s="34"/>
      <c r="C6" s="353"/>
      <c r="D6" s="35"/>
      <c r="E6" s="35"/>
      <c r="F6" s="26">
        <f t="shared" ref="F6:F29" si="0">SUM(D6:E6)</f>
        <v>0</v>
      </c>
      <c r="G6" s="486"/>
      <c r="H6" s="33"/>
      <c r="I6" s="34"/>
      <c r="J6" s="353"/>
      <c r="K6" s="35"/>
      <c r="L6" s="35"/>
      <c r="M6" s="26">
        <f t="shared" ref="M6:M29" si="1">SUM(K6:L6)</f>
        <v>0</v>
      </c>
    </row>
    <row r="7" spans="1:13" s="8" customFormat="1" x14ac:dyDescent="0.25">
      <c r="A7" s="33"/>
      <c r="B7" s="34"/>
      <c r="C7" s="353"/>
      <c r="D7" s="35"/>
      <c r="E7" s="35"/>
      <c r="F7" s="26">
        <f t="shared" si="0"/>
        <v>0</v>
      </c>
      <c r="G7" s="486"/>
      <c r="H7" s="33"/>
      <c r="I7" s="34"/>
      <c r="J7" s="353"/>
      <c r="K7" s="35"/>
      <c r="L7" s="35"/>
      <c r="M7" s="26">
        <f t="shared" si="1"/>
        <v>0</v>
      </c>
    </row>
    <row r="8" spans="1:13" s="8" customFormat="1" x14ac:dyDescent="0.25">
      <c r="A8" s="33"/>
      <c r="B8" s="34"/>
      <c r="C8" s="353"/>
      <c r="D8" s="35"/>
      <c r="E8" s="35"/>
      <c r="F8" s="26">
        <f t="shared" si="0"/>
        <v>0</v>
      </c>
      <c r="G8" s="486"/>
      <c r="H8" s="33"/>
      <c r="I8" s="34"/>
      <c r="J8" s="353"/>
      <c r="K8" s="35"/>
      <c r="L8" s="35"/>
      <c r="M8" s="26">
        <f t="shared" si="1"/>
        <v>0</v>
      </c>
    </row>
    <row r="9" spans="1:13" s="8" customFormat="1" x14ac:dyDescent="0.25">
      <c r="A9" s="33"/>
      <c r="B9" s="34"/>
      <c r="C9" s="353"/>
      <c r="D9" s="35"/>
      <c r="E9" s="35"/>
      <c r="F9" s="26">
        <f t="shared" si="0"/>
        <v>0</v>
      </c>
      <c r="G9" s="486"/>
      <c r="H9" s="33"/>
      <c r="I9" s="34"/>
      <c r="J9" s="353"/>
      <c r="K9" s="35"/>
      <c r="L9" s="35"/>
      <c r="M9" s="26">
        <f t="shared" si="1"/>
        <v>0</v>
      </c>
    </row>
    <row r="10" spans="1:13" s="8" customFormat="1" x14ac:dyDescent="0.25">
      <c r="A10" s="33"/>
      <c r="B10" s="34"/>
      <c r="C10" s="353"/>
      <c r="D10" s="35"/>
      <c r="E10" s="35"/>
      <c r="F10" s="26">
        <f t="shared" si="0"/>
        <v>0</v>
      </c>
      <c r="G10" s="486"/>
      <c r="H10" s="33"/>
      <c r="I10" s="34"/>
      <c r="J10" s="353"/>
      <c r="K10" s="35"/>
      <c r="L10" s="35"/>
      <c r="M10" s="26">
        <f t="shared" si="1"/>
        <v>0</v>
      </c>
    </row>
    <row r="11" spans="1:13" s="8" customFormat="1" x14ac:dyDescent="0.25">
      <c r="A11" s="33"/>
      <c r="B11" s="34"/>
      <c r="C11" s="353"/>
      <c r="D11" s="35"/>
      <c r="E11" s="35"/>
      <c r="F11" s="26">
        <f t="shared" si="0"/>
        <v>0</v>
      </c>
      <c r="G11" s="486"/>
      <c r="H11" s="33"/>
      <c r="I11" s="34"/>
      <c r="J11" s="353"/>
      <c r="K11" s="35"/>
      <c r="L11" s="35"/>
      <c r="M11" s="26">
        <f t="shared" si="1"/>
        <v>0</v>
      </c>
    </row>
    <row r="12" spans="1:13" s="8" customFormat="1" x14ac:dyDescent="0.25">
      <c r="A12" s="33"/>
      <c r="B12" s="34"/>
      <c r="C12" s="353"/>
      <c r="D12" s="35"/>
      <c r="E12" s="35"/>
      <c r="F12" s="26">
        <f t="shared" si="0"/>
        <v>0</v>
      </c>
      <c r="G12" s="486"/>
      <c r="H12" s="33"/>
      <c r="I12" s="34"/>
      <c r="J12" s="353"/>
      <c r="K12" s="35"/>
      <c r="L12" s="35"/>
      <c r="M12" s="26">
        <f t="shared" si="1"/>
        <v>0</v>
      </c>
    </row>
    <row r="13" spans="1:13" s="8" customFormat="1" x14ac:dyDescent="0.25">
      <c r="A13" s="33"/>
      <c r="B13" s="34"/>
      <c r="C13" s="353"/>
      <c r="D13" s="35"/>
      <c r="E13" s="35"/>
      <c r="F13" s="26">
        <f t="shared" si="0"/>
        <v>0</v>
      </c>
      <c r="G13" s="486"/>
      <c r="H13" s="33"/>
      <c r="I13" s="34"/>
      <c r="J13" s="353"/>
      <c r="K13" s="35"/>
      <c r="L13" s="35"/>
      <c r="M13" s="26">
        <f t="shared" si="1"/>
        <v>0</v>
      </c>
    </row>
    <row r="14" spans="1:13" s="8" customFormat="1" x14ac:dyDescent="0.25">
      <c r="A14" s="33"/>
      <c r="B14" s="34"/>
      <c r="C14" s="353"/>
      <c r="D14" s="35"/>
      <c r="E14" s="35"/>
      <c r="F14" s="26">
        <f t="shared" si="0"/>
        <v>0</v>
      </c>
      <c r="G14" s="486"/>
      <c r="H14" s="33"/>
      <c r="I14" s="34"/>
      <c r="J14" s="353"/>
      <c r="K14" s="35"/>
      <c r="L14" s="35"/>
      <c r="M14" s="26">
        <f t="shared" si="1"/>
        <v>0</v>
      </c>
    </row>
    <row r="15" spans="1:13" s="8" customFormat="1" x14ac:dyDescent="0.25">
      <c r="A15" s="33"/>
      <c r="B15" s="34"/>
      <c r="C15" s="353"/>
      <c r="D15" s="35"/>
      <c r="E15" s="35"/>
      <c r="F15" s="26">
        <f t="shared" si="0"/>
        <v>0</v>
      </c>
      <c r="G15" s="486"/>
      <c r="H15" s="33"/>
      <c r="I15" s="34"/>
      <c r="J15" s="353"/>
      <c r="K15" s="35"/>
      <c r="L15" s="35"/>
      <c r="M15" s="26">
        <f t="shared" si="1"/>
        <v>0</v>
      </c>
    </row>
    <row r="16" spans="1:13" s="8" customFormat="1" x14ac:dyDescent="0.25">
      <c r="A16" s="33"/>
      <c r="B16" s="34"/>
      <c r="C16" s="353"/>
      <c r="D16" s="35"/>
      <c r="E16" s="35"/>
      <c r="F16" s="26">
        <f t="shared" si="0"/>
        <v>0</v>
      </c>
      <c r="G16" s="486"/>
      <c r="H16" s="33"/>
      <c r="I16" s="34"/>
      <c r="J16" s="353"/>
      <c r="K16" s="35"/>
      <c r="L16" s="35"/>
      <c r="M16" s="26">
        <f t="shared" si="1"/>
        <v>0</v>
      </c>
    </row>
    <row r="17" spans="1:13" s="8" customFormat="1" x14ac:dyDescent="0.25">
      <c r="A17" s="33"/>
      <c r="B17" s="34"/>
      <c r="C17" s="353"/>
      <c r="D17" s="35"/>
      <c r="E17" s="35"/>
      <c r="F17" s="26">
        <f t="shared" si="0"/>
        <v>0</v>
      </c>
      <c r="G17" s="486"/>
      <c r="H17" s="33"/>
      <c r="I17" s="34"/>
      <c r="J17" s="353"/>
      <c r="K17" s="35"/>
      <c r="L17" s="35"/>
      <c r="M17" s="26">
        <f t="shared" si="1"/>
        <v>0</v>
      </c>
    </row>
    <row r="18" spans="1:13" s="8" customFormat="1" x14ac:dyDescent="0.25">
      <c r="A18" s="33"/>
      <c r="B18" s="34"/>
      <c r="C18" s="353"/>
      <c r="D18" s="35"/>
      <c r="E18" s="35"/>
      <c r="F18" s="26">
        <f t="shared" si="0"/>
        <v>0</v>
      </c>
      <c r="G18" s="486"/>
      <c r="H18" s="33"/>
      <c r="I18" s="34"/>
      <c r="J18" s="353"/>
      <c r="K18" s="35"/>
      <c r="L18" s="35"/>
      <c r="M18" s="26">
        <f t="shared" si="1"/>
        <v>0</v>
      </c>
    </row>
    <row r="19" spans="1:13" s="8" customFormat="1" x14ac:dyDescent="0.25">
      <c r="A19" s="33"/>
      <c r="B19" s="34"/>
      <c r="C19" s="353"/>
      <c r="D19" s="35"/>
      <c r="E19" s="35"/>
      <c r="F19" s="26">
        <f t="shared" si="0"/>
        <v>0</v>
      </c>
      <c r="G19" s="486"/>
      <c r="H19" s="33"/>
      <c r="I19" s="34"/>
      <c r="J19" s="353"/>
      <c r="K19" s="35"/>
      <c r="L19" s="35"/>
      <c r="M19" s="26">
        <f t="shared" si="1"/>
        <v>0</v>
      </c>
    </row>
    <row r="20" spans="1:13" s="8" customFormat="1" x14ac:dyDescent="0.25">
      <c r="A20" s="33"/>
      <c r="B20" s="34"/>
      <c r="C20" s="353"/>
      <c r="D20" s="35"/>
      <c r="E20" s="35"/>
      <c r="F20" s="26">
        <f t="shared" si="0"/>
        <v>0</v>
      </c>
      <c r="G20" s="486"/>
      <c r="H20" s="33"/>
      <c r="I20" s="34"/>
      <c r="J20" s="353"/>
      <c r="K20" s="35"/>
      <c r="L20" s="35"/>
      <c r="M20" s="26">
        <f t="shared" si="1"/>
        <v>0</v>
      </c>
    </row>
    <row r="21" spans="1:13" s="8" customFormat="1" x14ac:dyDescent="0.25">
      <c r="A21" s="33"/>
      <c r="B21" s="34"/>
      <c r="C21" s="353"/>
      <c r="D21" s="35"/>
      <c r="E21" s="35"/>
      <c r="F21" s="26">
        <f t="shared" si="0"/>
        <v>0</v>
      </c>
      <c r="G21" s="486"/>
      <c r="H21" s="33"/>
      <c r="I21" s="34"/>
      <c r="J21" s="353"/>
      <c r="K21" s="35"/>
      <c r="L21" s="35"/>
      <c r="M21" s="26">
        <f t="shared" si="1"/>
        <v>0</v>
      </c>
    </row>
    <row r="22" spans="1:13" s="8" customFormat="1" x14ac:dyDescent="0.25">
      <c r="A22" s="33"/>
      <c r="B22" s="34"/>
      <c r="C22" s="353"/>
      <c r="D22" s="35"/>
      <c r="E22" s="35"/>
      <c r="F22" s="26">
        <f t="shared" si="0"/>
        <v>0</v>
      </c>
      <c r="G22" s="486"/>
      <c r="H22" s="33"/>
      <c r="I22" s="34"/>
      <c r="J22" s="353"/>
      <c r="K22" s="35"/>
      <c r="L22" s="35"/>
      <c r="M22" s="26">
        <f t="shared" si="1"/>
        <v>0</v>
      </c>
    </row>
    <row r="23" spans="1:13" s="8" customFormat="1" x14ac:dyDescent="0.25">
      <c r="A23" s="33"/>
      <c r="B23" s="34"/>
      <c r="C23" s="353"/>
      <c r="D23" s="35"/>
      <c r="E23" s="35"/>
      <c r="F23" s="26">
        <f t="shared" si="0"/>
        <v>0</v>
      </c>
      <c r="G23" s="486"/>
      <c r="H23" s="33"/>
      <c r="I23" s="34"/>
      <c r="J23" s="353"/>
      <c r="K23" s="35"/>
      <c r="L23" s="35"/>
      <c r="M23" s="26">
        <f t="shared" si="1"/>
        <v>0</v>
      </c>
    </row>
    <row r="24" spans="1:13" s="8" customFormat="1" x14ac:dyDescent="0.25">
      <c r="A24" s="33"/>
      <c r="B24" s="34"/>
      <c r="C24" s="353"/>
      <c r="D24" s="35"/>
      <c r="E24" s="35"/>
      <c r="F24" s="26">
        <f t="shared" si="0"/>
        <v>0</v>
      </c>
      <c r="G24" s="486"/>
      <c r="H24" s="33"/>
      <c r="I24" s="34"/>
      <c r="J24" s="353"/>
      <c r="K24" s="35"/>
      <c r="L24" s="35"/>
      <c r="M24" s="26">
        <f t="shared" si="1"/>
        <v>0</v>
      </c>
    </row>
    <row r="25" spans="1:13" s="8" customFormat="1" x14ac:dyDescent="0.25">
      <c r="A25" s="33"/>
      <c r="B25" s="34"/>
      <c r="C25" s="353"/>
      <c r="D25" s="35"/>
      <c r="E25" s="35"/>
      <c r="F25" s="26">
        <f t="shared" si="0"/>
        <v>0</v>
      </c>
      <c r="G25" s="486"/>
      <c r="H25" s="33"/>
      <c r="I25" s="34"/>
      <c r="J25" s="353"/>
      <c r="K25" s="35"/>
      <c r="L25" s="35"/>
      <c r="M25" s="26">
        <f t="shared" si="1"/>
        <v>0</v>
      </c>
    </row>
    <row r="26" spans="1:13" s="8" customFormat="1" x14ac:dyDescent="0.25">
      <c r="A26" s="33"/>
      <c r="B26" s="34"/>
      <c r="C26" s="353"/>
      <c r="D26" s="35"/>
      <c r="E26" s="35"/>
      <c r="F26" s="26">
        <f t="shared" si="0"/>
        <v>0</v>
      </c>
      <c r="G26" s="486"/>
      <c r="H26" s="33"/>
      <c r="I26" s="34"/>
      <c r="J26" s="353"/>
      <c r="K26" s="35"/>
      <c r="L26" s="35"/>
      <c r="M26" s="26">
        <f t="shared" si="1"/>
        <v>0</v>
      </c>
    </row>
    <row r="27" spans="1:13" s="8" customFormat="1" x14ac:dyDescent="0.25">
      <c r="A27" s="33"/>
      <c r="B27" s="34"/>
      <c r="C27" s="353"/>
      <c r="D27" s="35"/>
      <c r="E27" s="35"/>
      <c r="F27" s="26">
        <f t="shared" si="0"/>
        <v>0</v>
      </c>
      <c r="G27" s="486"/>
      <c r="H27" s="33"/>
      <c r="I27" s="34"/>
      <c r="J27" s="353"/>
      <c r="K27" s="35"/>
      <c r="L27" s="35"/>
      <c r="M27" s="26">
        <f t="shared" si="1"/>
        <v>0</v>
      </c>
    </row>
    <row r="28" spans="1:13" s="8" customFormat="1" x14ac:dyDescent="0.25">
      <c r="A28" s="33"/>
      <c r="B28" s="34"/>
      <c r="C28" s="353"/>
      <c r="D28" s="35"/>
      <c r="E28" s="35"/>
      <c r="F28" s="26">
        <f t="shared" si="0"/>
        <v>0</v>
      </c>
      <c r="G28" s="486"/>
      <c r="H28" s="33"/>
      <c r="I28" s="34"/>
      <c r="J28" s="353"/>
      <c r="K28" s="35"/>
      <c r="L28" s="35"/>
      <c r="M28" s="26">
        <f t="shared" si="1"/>
        <v>0</v>
      </c>
    </row>
    <row r="29" spans="1:13" s="8" customFormat="1" ht="16.5" thickBot="1" x14ac:dyDescent="0.3">
      <c r="A29" s="36"/>
      <c r="B29" s="37"/>
      <c r="C29" s="354"/>
      <c r="D29" s="38"/>
      <c r="E29" s="38"/>
      <c r="F29" s="27">
        <f t="shared" si="0"/>
        <v>0</v>
      </c>
      <c r="G29" s="486"/>
      <c r="H29" s="36"/>
      <c r="I29" s="37"/>
      <c r="J29" s="354"/>
      <c r="K29" s="38"/>
      <c r="L29" s="38"/>
      <c r="M29" s="27">
        <f t="shared" si="1"/>
        <v>0</v>
      </c>
    </row>
    <row r="30" spans="1:13" ht="19.5" thickBot="1" x14ac:dyDescent="0.3">
      <c r="A30" s="29"/>
      <c r="B30" s="358"/>
      <c r="C30" s="206" t="s">
        <v>8</v>
      </c>
      <c r="D30" s="31" t="str">
        <f>IF(AND(D5="",D6="",D7="",D8="",D9="",D10="",D11="",D12="",D13="",D14="",D15="",D16="",D17="",D18="",D19="",D20="",D21="",D22="",D23="",D24="",D25="",D26="",D27="",D28="",D29=""),"",SUM(D5:D29))</f>
        <v/>
      </c>
      <c r="E30" s="30"/>
      <c r="F30" s="31" t="str">
        <f>IF(AND(F5=0,F6=0,F7=0,F8=0,F9=0,F10=0,F11=0,F12=0,F13=0,F14=0,F15=0,F16=0,F17=0,F18=0,F19=0,F20=0,F21=0,F22=0,F23=0,F24=0,F25=0,F26=0,F27=0,F28=0,F29=0),"",SUM(F5:F29))</f>
        <v/>
      </c>
      <c r="G30" s="486"/>
      <c r="H30" s="29"/>
      <c r="I30" s="358"/>
      <c r="J30" s="206" t="s">
        <v>8</v>
      </c>
      <c r="K30" s="31" t="str">
        <f>IF(AND(K5="",K6="",K7="",K8="",K9="",K10="",K11="",K12="",K13="",K14="",K15="",K16="",K17="",K18="",K19="",K20="",K21="",K22="",K23="",K24="",K25="",K26="",K27="",K28="",K29=""),"",SUM(K5:K29))</f>
        <v/>
      </c>
      <c r="L30" s="30"/>
      <c r="M30" s="31" t="str">
        <f>IF(AND(M5=0,M6=0,M7=0,M8=0,M9=0,M10=0,M11=0,M12=0,M13=0,M14=0,M15=0,M16=0,M17=0,M18=0,M19=0,M20=0,M21=0,M22=0,M23=0,M24=0,M25=0,M26=0,M27=0,M28=0,M29=0),"",SUM(M5:M29))</f>
        <v/>
      </c>
    </row>
    <row r="31" spans="1:13" ht="19.5" thickBot="1" x14ac:dyDescent="0.3">
      <c r="A31" s="29"/>
      <c r="B31" s="359"/>
      <c r="C31" s="207" t="s">
        <v>50</v>
      </c>
      <c r="D31" s="31" t="str">
        <f>IF(OR($B1="",D30=""),"",(D30/$B1))</f>
        <v/>
      </c>
      <c r="E31" s="32"/>
      <c r="F31" s="31" t="str">
        <f>IF(OR($B1="",F30=""),"",(F30/$B1))</f>
        <v/>
      </c>
      <c r="G31" s="486"/>
      <c r="H31" s="29"/>
      <c r="I31" s="359"/>
      <c r="J31" s="207" t="s">
        <v>50</v>
      </c>
      <c r="K31" s="31" t="str">
        <f>IF(OR($I1="",K30=""),"",(K30/$I1))</f>
        <v/>
      </c>
      <c r="L31" s="32"/>
      <c r="M31" s="31" t="str">
        <f>IF(OR($I1="",M30=""),"",(M30/$I1))</f>
        <v/>
      </c>
    </row>
    <row r="32" spans="1:13" s="4" customFormat="1" ht="18.75" x14ac:dyDescent="0.2">
      <c r="A32" s="473" t="s">
        <v>255</v>
      </c>
      <c r="B32" s="414"/>
      <c r="C32" s="414"/>
      <c r="D32" s="414"/>
      <c r="E32" s="414"/>
      <c r="F32" s="414"/>
      <c r="G32" s="414"/>
      <c r="H32" s="414"/>
      <c r="I32" s="414"/>
      <c r="J32" s="414"/>
      <c r="K32" s="414"/>
      <c r="L32" s="414"/>
      <c r="M32" s="414"/>
    </row>
    <row r="33" spans="1:13" s="419" customFormat="1" ht="12" x14ac:dyDescent="0.2">
      <c r="A33" s="417" t="s">
        <v>256</v>
      </c>
      <c r="B33" s="418"/>
      <c r="C33" s="418"/>
      <c r="D33" s="418"/>
      <c r="E33" s="418"/>
      <c r="F33" s="418"/>
      <c r="G33" s="418"/>
      <c r="H33" s="418"/>
      <c r="I33" s="418"/>
      <c r="J33" s="418"/>
      <c r="K33" s="418"/>
      <c r="L33" s="418"/>
      <c r="M33" s="418"/>
    </row>
    <row r="34" spans="1:13" s="4" customFormat="1" ht="18.75" x14ac:dyDescent="0.25">
      <c r="A34" s="487" t="s">
        <v>148</v>
      </c>
      <c r="B34" s="487"/>
      <c r="C34" s="487"/>
      <c r="D34" s="487"/>
      <c r="E34" s="487"/>
      <c r="F34" s="487"/>
      <c r="G34" s="487"/>
      <c r="H34" s="487"/>
      <c r="I34" s="487"/>
      <c r="J34" s="487"/>
      <c r="K34" s="487"/>
      <c r="L34" s="487"/>
      <c r="M34" s="487"/>
    </row>
    <row r="35" spans="1:13" hidden="1" x14ac:dyDescent="0.25">
      <c r="A35" s="7"/>
      <c r="B35" s="7"/>
      <c r="C35" s="7"/>
      <c r="D35" s="7"/>
      <c r="E35" s="7"/>
      <c r="F35" s="7"/>
      <c r="G35" s="7"/>
    </row>
  </sheetData>
  <sheetProtection algorithmName="SHA-512" hashValue="ptnk/M+QVbl6y6DBLh0nzyK/Ww/tt1dhwg7BMa1ciMo19mzgOGHnXDCT8+c+vdODhd2JJQK1LrREtsja4upySg==" saltValue="v7cOmoE9+0c+tCPjZs/Tlg==" spinCount="100000" sheet="1" formatColumns="0" formatRows="0"/>
  <mergeCells count="2">
    <mergeCell ref="G1:G31"/>
    <mergeCell ref="A34:M34"/>
  </mergeCells>
  <hyperlinks>
    <hyperlink ref="A33" r:id="rId1" xr:uid="{00000000-0004-0000-0400-000000000000}"/>
  </hyperlinks>
  <pageMargins left="0.75" right="0.75" top="1" bottom="1" header="0.5" footer="0.5"/>
  <pageSetup orientation="portrait" horizontalDpi="4294967292" verticalDpi="4294967292"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84982A52-926C-4710-A5D8-04A4E746D7F1}">
            <xm:f>'3. Getting Started'!$B$6="No"</xm:f>
            <x14:dxf>
              <fill>
                <patternFill>
                  <bgColor theme="1"/>
                </patternFill>
              </fill>
            </x14:dxf>
          </x14:cfRule>
          <xm:sqref>D5:D31 K5:K31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pageSetUpPr autoPageBreaks="0"/>
  </sheetPr>
  <dimension ref="A1:P76"/>
  <sheetViews>
    <sheetView showGridLines="0" workbookViewId="0">
      <pane ySplit="2" topLeftCell="A3" activePane="bottomLeft" state="frozen"/>
      <selection pane="bottomLeft" activeCell="A3" sqref="A3"/>
    </sheetView>
  </sheetViews>
  <sheetFormatPr defaultColWidth="0" defaultRowHeight="15.75" zeroHeight="1" x14ac:dyDescent="0.25"/>
  <cols>
    <col min="1" max="1" width="28.75" style="214" customWidth="1"/>
    <col min="2" max="2" width="15.75" style="214" customWidth="1"/>
    <col min="3" max="3" width="13.75" style="214" customWidth="1"/>
    <col min="4" max="4" width="27.75" style="216" customWidth="1"/>
    <col min="5" max="5" width="28.75" style="45" customWidth="1"/>
    <col min="6" max="6" width="15.75" style="45" customWidth="1"/>
    <col min="7" max="7" width="13.75" style="45" customWidth="1"/>
    <col min="8" max="8" width="27.75" style="216" customWidth="1"/>
    <col min="9" max="9" width="28.75" style="45" customWidth="1"/>
    <col min="10" max="10" width="15.75" style="45" customWidth="1"/>
    <col min="11" max="11" width="13.75" style="45" customWidth="1"/>
    <col min="12" max="12" width="27.75" style="217" customWidth="1"/>
    <col min="13" max="13" width="28.75" style="45" customWidth="1"/>
    <col min="14" max="14" width="15.75" style="45" customWidth="1"/>
    <col min="15" max="15" width="13.75" style="45" customWidth="1"/>
    <col min="16" max="16" width="27.75" style="217" customWidth="1"/>
    <col min="17" max="16384" width="8.75" style="214" hidden="1"/>
  </cols>
  <sheetData>
    <row r="1" spans="1:16" ht="31.5" x14ac:dyDescent="0.25">
      <c r="A1" s="213" t="s">
        <v>99</v>
      </c>
      <c r="B1" s="286" t="s">
        <v>98</v>
      </c>
      <c r="D1" s="215" t="s">
        <v>56</v>
      </c>
      <c r="G1" s="283" t="s">
        <v>165</v>
      </c>
      <c r="H1" s="216" t="str">
        <f>IF('3. Getting Started'!B2="","",'3. Getting Started'!B2)</f>
        <v/>
      </c>
    </row>
    <row r="2" spans="1:16" x14ac:dyDescent="0.25">
      <c r="A2" s="218" t="s">
        <v>18</v>
      </c>
      <c r="B2" s="219"/>
      <c r="C2" s="219"/>
      <c r="E2" s="218" t="s">
        <v>48</v>
      </c>
      <c r="F2" s="220"/>
      <c r="G2" s="220"/>
      <c r="I2" s="218" t="s">
        <v>49</v>
      </c>
      <c r="J2" s="220"/>
      <c r="K2" s="220"/>
      <c r="M2" s="218" t="s">
        <v>51</v>
      </c>
      <c r="N2" s="220"/>
      <c r="O2" s="220"/>
    </row>
    <row r="3" spans="1:16" ht="31.5" x14ac:dyDescent="0.25">
      <c r="A3" s="221" t="s">
        <v>17</v>
      </c>
      <c r="B3" s="222" t="s">
        <v>9</v>
      </c>
      <c r="C3" s="223" t="s">
        <v>54</v>
      </c>
      <c r="E3" s="221" t="s">
        <v>17</v>
      </c>
      <c r="F3" s="224" t="s">
        <v>0</v>
      </c>
      <c r="G3" s="225" t="s">
        <v>54</v>
      </c>
      <c r="I3" s="226" t="s">
        <v>17</v>
      </c>
      <c r="J3" s="227" t="s">
        <v>1</v>
      </c>
      <c r="K3" s="228" t="s">
        <v>54</v>
      </c>
      <c r="M3" s="226" t="s">
        <v>17</v>
      </c>
      <c r="N3" s="227" t="s">
        <v>52</v>
      </c>
      <c r="O3" s="228" t="s">
        <v>54</v>
      </c>
    </row>
    <row r="4" spans="1:16" x14ac:dyDescent="0.25">
      <c r="A4" s="229" t="s">
        <v>53</v>
      </c>
      <c r="B4" s="230" t="e">
        <f>IF($B$1="Eligibility",LOOKUP(2,1/SEARCH("Met",'4. Multi-Year MOE Summary'!$E$3:$E$6,1),'4. Multi-Year MOE Summary'!$A$3:$A$6),IF($B$1="Compliance",LOOKUP(2,1/SEARCH("Met",'4. Multi-Year MOE Summary'!$E$3:$E$7,1),'4. Multi-Year MOE Summary'!$A$3:$A$7),""))</f>
        <v>#N/A</v>
      </c>
      <c r="C4" s="231"/>
      <c r="E4" s="229" t="s">
        <v>53</v>
      </c>
      <c r="F4" s="230" t="e">
        <f>IF($B$1="Eligibility",LOOKUP(2,1/SEARCH("Met",'4. Multi-Year MOE Summary'!$G$3:$G$6,1),'4. Multi-Year MOE Summary'!$A$3:$A$6),IF($B$1="Compliance",LOOKUP(2,1/SEARCH("Met",'4. Multi-Year MOE Summary'!$G$3:$G$7,1),'4. Multi-Year MOE Summary'!$A$3:$A$7),""))</f>
        <v>#N/A</v>
      </c>
      <c r="G4" s="231"/>
      <c r="I4" s="232" t="s">
        <v>53</v>
      </c>
      <c r="J4" s="230" t="e">
        <f>IF($B$1="Eligibility",LOOKUP(2,1/SEARCH("Met",'4. Multi-Year MOE Summary'!$I$3:$I$6,1),'4. Multi-Year MOE Summary'!$A$3:$A$6),IF($B$1="Compliance",LOOKUP(2,1/SEARCH("Met",'4. Multi-Year MOE Summary'!$I$3:$I$7,1),'4. Multi-Year MOE Summary'!$A$3:$A$7),""))</f>
        <v>#N/A</v>
      </c>
      <c r="K4" s="233"/>
      <c r="M4" s="232" t="s">
        <v>53</v>
      </c>
      <c r="N4" s="230" t="e">
        <f>IF($B$1="Eligibility",LOOKUP(2,1/SEARCH("Met",'4. Multi-Year MOE Summary'!$K$3:$K$6,1),'4. Multi-Year MOE Summary'!$A$3:$A$6),IF($B$1="Compliance",LOOKUP(2,1/SEARCH("Met",'4. Multi-Year MOE Summary'!$K$3:$K$7,1),'4. Multi-Year MOE Summary'!$A$3:$A$7),""))</f>
        <v>#N/A</v>
      </c>
      <c r="O4" s="233"/>
    </row>
    <row r="5" spans="1:16" x14ac:dyDescent="0.25">
      <c r="A5" s="229" t="s">
        <v>19</v>
      </c>
      <c r="B5" s="230" t="e">
        <f>IF($B$1="Eligibility",LOOKUP(B4,'4. Multi-Year MOE Summary'!$A$3:$A$6,'4. Multi-Year MOE Summary'!$D$3:$D$6),IF($B$1="Compliance",LOOKUP(B4,'4. Multi-Year MOE Summary'!$A$3:$A$7,'4. Multi-Year MOE Summary'!$D$3:$D$8)))</f>
        <v>#N/A</v>
      </c>
      <c r="C5" s="234"/>
      <c r="E5" s="229" t="s">
        <v>19</v>
      </c>
      <c r="F5" s="230" t="e">
        <f>IF($B$1="Eligibility",LOOKUP(F4,'4. Multi-Year MOE Summary'!$A$3:$A$6,'4. Multi-Year MOE Summary'!$F$3:$F$6),IF($B$1="Compliance",LOOKUP(F4,'4. Multi-Year MOE Summary'!$A$3:$A$7,'4. Multi-Year MOE Summary'!$F$3:$F$7)))</f>
        <v>#N/A</v>
      </c>
      <c r="G5" s="234"/>
      <c r="H5" s="217"/>
      <c r="I5" s="232" t="s">
        <v>19</v>
      </c>
      <c r="J5" s="230" t="e">
        <f>IF($B$1="Eligibility",LOOKUP(J4,'4. Multi-Year MOE Summary'!$A$3:$A$6,'4. Multi-Year MOE Summary'!$H$3:$H$6),IF($B$1="Compliance",LOOKUP(J4,'4. Multi-Year MOE Summary'!$A$3:$A$7,'4. Multi-Year MOE Summary'!$H$3:$H$7)))</f>
        <v>#N/A</v>
      </c>
      <c r="K5" s="235"/>
      <c r="M5" s="232" t="s">
        <v>19</v>
      </c>
      <c r="N5" s="230" t="e">
        <f>IF($B$1="Eligibility",LOOKUP(N4,'4. Multi-Year MOE Summary'!$A$3:$A$7,'4. Multi-Year MOE Summary'!$J$3:$J$7),IF($B$1="Compliance",LOOKUP(N4,'4. Multi-Year MOE Summary'!$A$3:$A$8,'4. Multi-Year MOE Summary'!$J$3:$J$8)))</f>
        <v>#N/A</v>
      </c>
      <c r="O5" s="235"/>
    </row>
    <row r="6" spans="1:16" x14ac:dyDescent="0.25">
      <c r="A6" s="229" t="s">
        <v>228</v>
      </c>
      <c r="B6" s="236" t="str">
        <f>IF($B$1="Eligibility",'5. 20-21 Amounts'!D30,'5. 20-21 Amounts'!K30)</f>
        <v/>
      </c>
      <c r="C6" s="237" t="str">
        <f>IF(B6="","",IF(B6&gt;=B5,"Met","Did Not Meet"))</f>
        <v/>
      </c>
      <c r="D6" s="238" t="str">
        <f>IF(C6="","",IF(C6="Met","You have met MOE.","Add exception information."))</f>
        <v/>
      </c>
      <c r="E6" s="229" t="s">
        <v>228</v>
      </c>
      <c r="F6" s="236" t="str">
        <f>IF($B$1="Eligibility",'5. 20-21 Amounts'!F30,'5. 20-21 Amounts'!M30)</f>
        <v/>
      </c>
      <c r="G6" s="237" t="str">
        <f>IF(F6="","",IF(F6&gt;=F5,"Met","Did Not Meet"))</f>
        <v/>
      </c>
      <c r="H6" s="238" t="str">
        <f>IF(G6="","",IF(G6="Met","You have met MOE.","Add exception information."))</f>
        <v/>
      </c>
      <c r="I6" s="229" t="s">
        <v>228</v>
      </c>
      <c r="J6" s="236" t="str">
        <f>IF($B$1="Eligibility",'5. 20-21 Amounts'!D31,'5. 20-21 Amounts'!K31)</f>
        <v/>
      </c>
      <c r="K6" s="237" t="str">
        <f>IF(J6="","",IF(J6&gt;=J5,"Met","Did Not Meet"))</f>
        <v/>
      </c>
      <c r="L6" s="238" t="str">
        <f>IF(K6="","",IF(K6="Met","You have met MOE.","Add exception information."))</f>
        <v/>
      </c>
      <c r="M6" s="229" t="s">
        <v>228</v>
      </c>
      <c r="N6" s="236" t="str">
        <f>IF($B$1="Eligibility",'5. 20-21 Amounts'!F31,'5. 20-21 Amounts'!M31)</f>
        <v/>
      </c>
      <c r="O6" s="237" t="str">
        <f>IF(N6="","",IF(N6&gt;=N5,"Met","Did Not Meet"))</f>
        <v/>
      </c>
      <c r="P6" s="238" t="str">
        <f>IF(O6="","",IF(O6="Met","You have met MOE.","Add exception information."))</f>
        <v/>
      </c>
    </row>
    <row r="7" spans="1:16" x14ac:dyDescent="0.25">
      <c r="A7" s="229" t="s">
        <v>138</v>
      </c>
      <c r="B7" s="230" t="str">
        <f>IF(C6="","",IF(C6="Met",0,(B5-B6)))</f>
        <v/>
      </c>
      <c r="C7" s="234"/>
      <c r="D7" s="217"/>
      <c r="E7" s="229" t="s">
        <v>138</v>
      </c>
      <c r="F7" s="230" t="str">
        <f>IF(G6="","",IF(G6="Met",0,(F5-F6)))</f>
        <v/>
      </c>
      <c r="G7" s="234"/>
      <c r="H7" s="217"/>
      <c r="I7" s="229" t="s">
        <v>138</v>
      </c>
      <c r="J7" s="230" t="str">
        <f>IF(K6="","",IF(K6="Met",0,(J5-J6)))</f>
        <v/>
      </c>
      <c r="K7" s="234"/>
      <c r="M7" s="229" t="s">
        <v>138</v>
      </c>
      <c r="N7" s="230" t="str">
        <f>IF(O6="","",IF(O6="Met",0,(N5-N6)))</f>
        <v/>
      </c>
      <c r="O7" s="234"/>
    </row>
    <row r="8" spans="1:16" x14ac:dyDescent="0.25">
      <c r="A8" s="229" t="s">
        <v>44</v>
      </c>
      <c r="B8" s="230" t="e">
        <f>IF(C6="Met","NA",B61)</f>
        <v>#N/A</v>
      </c>
      <c r="C8" s="237"/>
      <c r="D8" s="217"/>
      <c r="E8" s="229" t="s">
        <v>44</v>
      </c>
      <c r="F8" s="230" t="e">
        <f>IF(G6="Met","NA",F61)</f>
        <v>#N/A</v>
      </c>
      <c r="G8" s="237"/>
      <c r="H8" s="217"/>
      <c r="I8" s="229" t="s">
        <v>44</v>
      </c>
      <c r="J8" s="230" t="str">
        <f>IF(K6="","",IF(K6="Met","NA",J62))</f>
        <v/>
      </c>
      <c r="K8" s="237"/>
      <c r="M8" s="229" t="s">
        <v>44</v>
      </c>
      <c r="N8" s="230" t="str">
        <f>IF(O6="","",IF(O6="Met","NA",N62))</f>
        <v/>
      </c>
      <c r="O8" s="237"/>
    </row>
    <row r="9" spans="1:16" x14ac:dyDescent="0.25">
      <c r="A9" s="229" t="s">
        <v>139</v>
      </c>
      <c r="B9" s="230" t="str">
        <f>IF(C6="","",IF(C6="Met",0,(B7-B8)))</f>
        <v/>
      </c>
      <c r="C9" s="237" t="str">
        <f>IF(C6="","",IF(C6="Met","",IF(B9&lt;=0,"Met","Did Not Meet")))</f>
        <v/>
      </c>
      <c r="D9" s="239" t="str">
        <f>IF(C6="","",IF(C6="Met","Exceptions not needed.",IF(C9="Met","MOE met using exceptions.","Add adjustment information.")))</f>
        <v/>
      </c>
      <c r="E9" s="229" t="s">
        <v>139</v>
      </c>
      <c r="F9" s="230" t="str">
        <f>IF(G6="","",IF(G6="Met",0,(F7-F8)))</f>
        <v/>
      </c>
      <c r="G9" s="237" t="str">
        <f>IF(G6="","",IF(G6="Met","",IF(F9&lt;=0,"Met","Did Not Meet")))</f>
        <v/>
      </c>
      <c r="H9" s="239" t="str">
        <f>IF(G6="","",IF(G6="Met","Exceptions not needed.",IF(G9="Met","MOE met using exceptions.","Add adjustment information.")))</f>
        <v/>
      </c>
      <c r="I9" s="229" t="s">
        <v>139</v>
      </c>
      <c r="J9" s="230" t="str">
        <f>IF(K6="","",IF(K6="Met",0,(J7-J8)))</f>
        <v/>
      </c>
      <c r="K9" s="237" t="str">
        <f>IF(K6="","",IF(K6="Met","",IF(J9&lt;=0,"Met","Did Not Meet")))</f>
        <v/>
      </c>
      <c r="L9" s="239" t="str">
        <f>IF(K6="","",IF(K6="Met","Exceptions not needed.",IF(K9="Met","MOE met using exceptions.","Add adjustment information.")))</f>
        <v/>
      </c>
      <c r="M9" s="229" t="s">
        <v>139</v>
      </c>
      <c r="N9" s="230" t="str">
        <f>IF(O6="","",IF(O6="Met",0,(N7-N8)))</f>
        <v/>
      </c>
      <c r="O9" s="237" t="str">
        <f>IF(O6="","",IF(O6="Met","",IF(N9&lt;=0,"Met","Did Not Meet")))</f>
        <v/>
      </c>
      <c r="P9" s="239" t="str">
        <f>IF(O6="","",IF(O6="Met","Exceptions not needed.",IF(O9="Met","MOE met using exceptions.","Add adjustment information.")))</f>
        <v/>
      </c>
    </row>
    <row r="10" spans="1:16" x14ac:dyDescent="0.25">
      <c r="A10" s="229" t="s">
        <v>45</v>
      </c>
      <c r="B10" s="230" t="e">
        <f>IF(C6="Met","NA",IF(C9="Met","NA",B71))</f>
        <v>#N/A</v>
      </c>
      <c r="C10" s="237"/>
      <c r="D10" s="239"/>
      <c r="E10" s="229" t="s">
        <v>45</v>
      </c>
      <c r="F10" s="230" t="e">
        <f>IF(G6="Met","NA",IF(G9="Met","NA",F71))</f>
        <v>#N/A</v>
      </c>
      <c r="G10" s="237"/>
      <c r="H10" s="239"/>
      <c r="I10" s="229" t="s">
        <v>45</v>
      </c>
      <c r="J10" s="230" t="e">
        <f>IF(K6="Met","NA",IF(K9="Met","NA",J73))</f>
        <v>#N/A</v>
      </c>
      <c r="K10" s="237"/>
      <c r="L10" s="239"/>
      <c r="M10" s="229" t="s">
        <v>45</v>
      </c>
      <c r="N10" s="230" t="e">
        <f>IF(O6="Met","NA",IF(O9="Met","NA",N73))</f>
        <v>#N/A</v>
      </c>
      <c r="O10" s="237"/>
      <c r="P10" s="239"/>
    </row>
    <row r="11" spans="1:16" x14ac:dyDescent="0.25">
      <c r="A11" s="240" t="s">
        <v>140</v>
      </c>
      <c r="B11" s="241" t="str">
        <f>IF(C6="","",IF(C6="Met",0,IF(C9="Met",0,(B9-B10))))</f>
        <v/>
      </c>
      <c r="C11" s="237" t="str">
        <f>IF(C6="","",IF(C6="Met","",IF(C9="Met","",IF(B11&lt;=0,"Met","Did Not Meet"))))</f>
        <v/>
      </c>
      <c r="D11" s="242" t="str">
        <f>IF(C6="","",IF(C6="Met","Adjustment not needed.",IF(C9="Met","Adjustment not needed.",IF(C11="Met","MOE met using exceptions &amp; adjustment.","Use another method."))))</f>
        <v/>
      </c>
      <c r="E11" s="240" t="s">
        <v>140</v>
      </c>
      <c r="F11" s="241" t="str">
        <f>IF(G6="","",IF(G6="Met",0,IF(G9="Met",0,(F9-F10))))</f>
        <v/>
      </c>
      <c r="G11" s="237" t="str">
        <f>IF(G6="","",IF(G6="Met","",IF(G9="Met","",IF(F11&lt;=0,"Met","Did Not Meet"))))</f>
        <v/>
      </c>
      <c r="H11" s="242" t="str">
        <f>IF(G6="","",IF(G6="Met","Adjustment not needed.",IF(G9="Met","Adjustment not needed.",IF(G11="Met","MOE met using exceptions &amp; adjustment.","Use another method."))))</f>
        <v/>
      </c>
      <c r="I11" s="240" t="s">
        <v>140</v>
      </c>
      <c r="J11" s="241" t="str">
        <f>IF(K6="","",IF(K6="Met",0,IF(K9="Met",0,(J9-J10))))</f>
        <v/>
      </c>
      <c r="K11" s="237" t="str">
        <f>IF(K6="","",IF(K6="Met","",IF(K9="Met","",IF(J11&lt;=0,"Met","Did Not Meet"))))</f>
        <v/>
      </c>
      <c r="L11" s="242" t="str">
        <f>IF(K6="","",IF(K6="Met","Adjustment not needed.",IF(K9="Met","Adjustment not needed.",IF(K11="Met","MOE met using exceptions &amp; adjustment.","Use another method."))))</f>
        <v/>
      </c>
      <c r="M11" s="240" t="s">
        <v>140</v>
      </c>
      <c r="N11" s="241" t="str">
        <f>IF(O6="","",IF(O6="Met",0,IF(O9="Met",0,(N9-N10))))</f>
        <v/>
      </c>
      <c r="O11" s="237" t="str">
        <f>IF(O6="","",IF(O6="Met","",IF(O9="Met","",IF(N11&lt;=0,"Met","Did Not Meet"))))</f>
        <v/>
      </c>
      <c r="P11" s="242" t="str">
        <f>IF(O6="","",IF(O6="Met","Adjustment not needed.",IF(O9="Met","Adjustment not needed.",IF(O11="Met","MOE met using exceptions &amp; adjustment.","Use another method."))))</f>
        <v/>
      </c>
    </row>
    <row r="12" spans="1:16" ht="16.5" thickBot="1" x14ac:dyDescent="0.3">
      <c r="A12" s="493" t="s">
        <v>146</v>
      </c>
      <c r="B12" s="493"/>
      <c r="C12" s="493"/>
      <c r="E12" s="493" t="s">
        <v>146</v>
      </c>
      <c r="F12" s="493"/>
      <c r="G12" s="493"/>
      <c r="I12" s="493" t="s">
        <v>146</v>
      </c>
      <c r="J12" s="493"/>
      <c r="K12" s="493"/>
      <c r="M12" s="493" t="s">
        <v>146</v>
      </c>
      <c r="N12" s="493"/>
      <c r="O12" s="493"/>
    </row>
    <row r="13" spans="1:16" ht="18.75" x14ac:dyDescent="0.25">
      <c r="A13" s="243" t="s">
        <v>10</v>
      </c>
      <c r="B13" s="244"/>
      <c r="C13" s="245"/>
      <c r="D13" s="246" t="s">
        <v>46</v>
      </c>
      <c r="E13" s="243" t="s">
        <v>10</v>
      </c>
      <c r="F13" s="244"/>
      <c r="G13" s="245"/>
      <c r="H13" s="246" t="s">
        <v>46</v>
      </c>
      <c r="I13" s="243" t="s">
        <v>10</v>
      </c>
      <c r="J13" s="244"/>
      <c r="K13" s="245"/>
      <c r="L13" s="246" t="s">
        <v>46</v>
      </c>
      <c r="M13" s="243" t="s">
        <v>10</v>
      </c>
      <c r="N13" s="244"/>
      <c r="O13" s="245"/>
      <c r="P13" s="246" t="s">
        <v>46</v>
      </c>
    </row>
    <row r="14" spans="1:16" x14ac:dyDescent="0.25">
      <c r="A14" s="247" t="s">
        <v>34</v>
      </c>
      <c r="B14" s="248"/>
      <c r="C14" s="249"/>
      <c r="D14" s="246" t="s">
        <v>73</v>
      </c>
      <c r="E14" s="247" t="s">
        <v>34</v>
      </c>
      <c r="F14" s="248"/>
      <c r="G14" s="249"/>
      <c r="H14" s="246" t="s">
        <v>73</v>
      </c>
      <c r="I14" s="247" t="s">
        <v>34</v>
      </c>
      <c r="J14" s="248"/>
      <c r="K14" s="249"/>
      <c r="L14" s="246" t="s">
        <v>73</v>
      </c>
      <c r="M14" s="247" t="s">
        <v>34</v>
      </c>
      <c r="N14" s="248"/>
      <c r="O14" s="249"/>
      <c r="P14" s="246" t="s">
        <v>73</v>
      </c>
    </row>
    <row r="15" spans="1:16" x14ac:dyDescent="0.25">
      <c r="A15" s="250" t="s">
        <v>35</v>
      </c>
      <c r="B15" s="248"/>
      <c r="C15" s="249"/>
      <c r="D15" s="246" t="s">
        <v>47</v>
      </c>
      <c r="E15" s="250" t="s">
        <v>35</v>
      </c>
      <c r="F15" s="248"/>
      <c r="G15" s="249"/>
      <c r="H15" s="246" t="s">
        <v>47</v>
      </c>
      <c r="I15" s="250" t="s">
        <v>35</v>
      </c>
      <c r="J15" s="248"/>
      <c r="K15" s="249"/>
      <c r="L15" s="246" t="s">
        <v>47</v>
      </c>
      <c r="M15" s="250" t="s">
        <v>35</v>
      </c>
      <c r="N15" s="248"/>
      <c r="O15" s="249"/>
      <c r="P15" s="246" t="s">
        <v>47</v>
      </c>
    </row>
    <row r="16" spans="1:16" x14ac:dyDescent="0.25">
      <c r="A16" s="278" t="s">
        <v>71</v>
      </c>
      <c r="B16" s="252" t="s">
        <v>72</v>
      </c>
      <c r="C16" s="249"/>
      <c r="D16" s="253"/>
      <c r="E16" s="278" t="s">
        <v>71</v>
      </c>
      <c r="F16" s="252" t="s">
        <v>72</v>
      </c>
      <c r="G16" s="249"/>
      <c r="H16" s="253"/>
      <c r="I16" s="278" t="s">
        <v>71</v>
      </c>
      <c r="J16" s="252" t="s">
        <v>72</v>
      </c>
      <c r="K16" s="249"/>
      <c r="L16" s="253"/>
      <c r="M16" s="278" t="s">
        <v>71</v>
      </c>
      <c r="N16" s="252" t="s">
        <v>72</v>
      </c>
      <c r="O16" s="249"/>
      <c r="P16" s="253"/>
    </row>
    <row r="17" spans="1:16" x14ac:dyDescent="0.25">
      <c r="A17" s="378" t="str">
        <f>IF($C$6="Met","","2020-21 Total")</f>
        <v>2020-21 Total</v>
      </c>
      <c r="B17" s="255">
        <f>IF(A17="","",IF($B$1="Eligibility",IF('7. 20-21 Exc &amp; Adj'!$F$21&lt;0,0,'7. 20-21 Exc &amp; Adj'!$F$21),IF($B$1="Compliance",IF('7. 20-21 Exc &amp; Adj'!$M$21&lt;0,0,'7. 20-21 Exc &amp; Adj'!$M$21))))</f>
        <v>0</v>
      </c>
      <c r="C17" s="249"/>
      <c r="D17" s="253"/>
      <c r="E17" s="378" t="str">
        <f>IF(G$6="Met","","2020-21 Total")</f>
        <v>2020-21 Total</v>
      </c>
      <c r="F17" s="255">
        <f>IF(E17="","",IF($B$1="Eligibility",IF('7. 20-21 Exc &amp; Adj'!$F$21&lt;0,0,'7. 20-21 Exc &amp; Adj'!$F$21),IF($B$1="Compliance",IF('7. 20-21 Exc &amp; Adj'!$M$21&lt;0,0,'7. 20-21 Exc &amp; Adj'!$M$21))))</f>
        <v>0</v>
      </c>
      <c r="G17" s="249"/>
      <c r="H17" s="253"/>
      <c r="I17" s="378" t="str">
        <f>IF($K$6="Met","","2020-21 Total")</f>
        <v>2020-21 Total</v>
      </c>
      <c r="J17" s="255">
        <f>IF(I17="","",IF($B$1="Eligibility",IF('7. 20-21 Exc &amp; Adj'!$F$21&lt;0,0,'7. 20-21 Exc &amp; Adj'!$F$21),IF($B$1="Compliance",IF('7. 20-21 Exc &amp; Adj'!$M$21&lt;0,0,'7. 20-21 Exc &amp; Adj'!$M$21))))</f>
        <v>0</v>
      </c>
      <c r="K17" s="249"/>
      <c r="L17" s="253"/>
      <c r="M17" s="378" t="str">
        <f>IF($O$6="Met","","2020-21 Total")</f>
        <v>2020-21 Total</v>
      </c>
      <c r="N17" s="255">
        <f>IF(M17="","",IF($B$1="Eligibility",IF('7. 20-21 Exc &amp; Adj'!$F$21&lt;0,0,'7. 20-21 Exc &amp; Adj'!$F$21),IF($B$1="Compliance",IF('7. 20-21 Exc &amp; Adj'!$M$21&lt;0,0,'7. 20-21 Exc &amp; Adj'!$M$21))))</f>
        <v>0</v>
      </c>
      <c r="O17" s="249"/>
      <c r="P17" s="253"/>
    </row>
    <row r="18" spans="1:16" x14ac:dyDescent="0.25">
      <c r="A18" s="378" t="e">
        <f>IF(C$6="Met","",IF(B$4="2019-2020","","2019-20 Total"))</f>
        <v>#N/A</v>
      </c>
      <c r="B18" s="255" t="e">
        <f>IF(A18="","",IF('23. 19-20 Exc &amp; Adj'!F20&lt;0,0,'23. 19-20 Exc &amp; Adj'!F20))</f>
        <v>#N/A</v>
      </c>
      <c r="C18" s="249"/>
      <c r="D18" s="253"/>
      <c r="E18" s="378" t="e">
        <f>IF(G$6="Met","",IF(F$4="2019-2020","","2019-20 Total"))</f>
        <v>#N/A</v>
      </c>
      <c r="F18" s="255" t="e">
        <f>IF(E18="","",IF('23. 19-20 Exc &amp; Adj'!F20&lt;0,0,'23. 19-20 Exc &amp; Adj'!F20))</f>
        <v>#N/A</v>
      </c>
      <c r="G18" s="249"/>
      <c r="H18" s="253"/>
      <c r="I18" s="378" t="e">
        <f>IF(K$6="Met","",IF(J$4="2019-2020","","2019-20 Total"))</f>
        <v>#N/A</v>
      </c>
      <c r="J18" s="255" t="e">
        <f>IF(I18="","",IF('23. 19-20 Exc &amp; Adj'!F20&lt;0,0,'23. 19-20 Exc &amp; Adj'!F20))</f>
        <v>#N/A</v>
      </c>
      <c r="K18" s="249"/>
      <c r="L18" s="253"/>
      <c r="M18" s="378" t="e">
        <f>IF(O$6="Met","",IF(N$4="2019-2020","","2019-20 Total"))</f>
        <v>#N/A</v>
      </c>
      <c r="N18" s="255" t="e">
        <f>IF(M18="","",IF('23. 19-20 Exc &amp; Adj'!F20&lt;0,0,'23. 19-20 Exc &amp; Adj'!F20))</f>
        <v>#N/A</v>
      </c>
      <c r="O18" s="249"/>
      <c r="P18" s="253"/>
    </row>
    <row r="19" spans="1:16" x14ac:dyDescent="0.25">
      <c r="A19" s="285" t="e">
        <f>IF(C$6="Met","",IF(OR(B$4="2019-2020",B$4="2018-2019"),"","2018-19 Total"))</f>
        <v>#N/A</v>
      </c>
      <c r="B19" s="255" t="e">
        <f>IF(A19="","",IF('22. 18-19 Exc &amp; Adj'!F20&lt;0,0,'22. 18-19 Exc &amp; Adj'!F20))</f>
        <v>#N/A</v>
      </c>
      <c r="C19" s="249"/>
      <c r="D19" s="253"/>
      <c r="E19" s="285" t="e">
        <f>IF(G$6="Met","",IF(OR(F$4="2019-2020",F$4="2018-2019"),"","2018-19 Total"))</f>
        <v>#N/A</v>
      </c>
      <c r="F19" s="255" t="e">
        <f>IF(E19="","",IF('22. 18-19 Exc &amp; Adj'!F20&lt;0,0,'22. 18-19 Exc &amp; Adj'!F20))</f>
        <v>#N/A</v>
      </c>
      <c r="G19" s="249"/>
      <c r="H19" s="253"/>
      <c r="I19" s="285" t="e">
        <f>IF(K$6="Met","",IF(OR(J$4="2019-2020",J$4="2018-2019"),"","2018-19 Total"))</f>
        <v>#N/A</v>
      </c>
      <c r="J19" s="255" t="e">
        <f>IF(I19="","",IF('22. 18-19 Exc &amp; Adj'!F20&lt;0,0,'22. 18-19 Exc &amp; Adj'!F20))</f>
        <v>#N/A</v>
      </c>
      <c r="K19" s="249"/>
      <c r="L19" s="253"/>
      <c r="M19" s="285" t="e">
        <f>IF(O$6="Met","",IF(OR(N$4="2019-2020",N$4="2018-2019"),"","2018-19 Total"))</f>
        <v>#N/A</v>
      </c>
      <c r="N19" s="255" t="e">
        <f>IF(M19="","",IF('22. 18-19 Exc &amp; Adj'!F20&lt;0,0,'22. 18-19 Exc &amp; Adj'!F20))</f>
        <v>#N/A</v>
      </c>
      <c r="O19" s="249"/>
      <c r="P19" s="253"/>
    </row>
    <row r="20" spans="1:16" x14ac:dyDescent="0.25">
      <c r="A20" s="379" t="e">
        <f>IF(C$6="Met","",IF(OR(B$4="2019-2020",B$4="2018-2019",B$4="2017-2018"),"","2017-18 Total"))</f>
        <v>#N/A</v>
      </c>
      <c r="B20" s="258" t="e">
        <f>IF(A20="","",IF('21. 17-18 Exc &amp; Adj'!F20&lt;0,0,'21. 17-18 Exc &amp; Adj'!F20))</f>
        <v>#N/A</v>
      </c>
      <c r="C20" s="249"/>
      <c r="D20" s="253"/>
      <c r="E20" s="379" t="e">
        <f>IF(G$6="Met","",IF(OR(F$4="2019-2020",F$4="2018-2019",F$4="2017-2018"),"","2017-18 Total"))</f>
        <v>#N/A</v>
      </c>
      <c r="F20" s="258" t="e">
        <f>IF(E20="","",IF('21. 17-18 Exc &amp; Adj'!F20&lt;0,0,'21. 17-18 Exc &amp; Adj'!F20))</f>
        <v>#N/A</v>
      </c>
      <c r="G20" s="249"/>
      <c r="H20" s="253"/>
      <c r="I20" s="379" t="e">
        <f>IF(K$6="Met","",IF(OR(J$4="2019-2020",J$4="2018-2019",J$4="2017-2018"),"","2017-18 Total"))</f>
        <v>#N/A</v>
      </c>
      <c r="J20" s="258" t="e">
        <f>IF(I20="","",IF('21. 17-18 Exc &amp; Adj'!F20&lt;0,0,'21. 17-18 Exc &amp; Adj'!F20))</f>
        <v>#N/A</v>
      </c>
      <c r="K20" s="249"/>
      <c r="L20" s="253"/>
      <c r="M20" s="379" t="e">
        <f>IF(O$6="Met","",IF(OR(N$4="2019-2020",N$4="2018-2019",N$4="2017-2018"),"","2017-18 Total"))</f>
        <v>#N/A</v>
      </c>
      <c r="N20" s="258" t="e">
        <f>IF(M20="","",IF('21. 17-18 Exc &amp; Adj'!F20&lt;0,0,'21. 17-18 Exc &amp; Adj'!F20))</f>
        <v>#N/A</v>
      </c>
      <c r="O20" s="249"/>
      <c r="P20" s="253"/>
    </row>
    <row r="21" spans="1:16" x14ac:dyDescent="0.25">
      <c r="A21" s="379" t="e">
        <f>IF(C$6="Met","",IF(OR(B$4="2019-2020",B$4="2018-2019",B$4="2017-2018",B$4="2016-2017"),"","2016-17 Total"))</f>
        <v>#N/A</v>
      </c>
      <c r="B21" s="258" t="e">
        <f>IF(A21="","",IF('20. 16-17 Exc &amp; Adj'!F20&lt;0,0,'20. 16-17 Exc &amp; Adj'!F20))</f>
        <v>#N/A</v>
      </c>
      <c r="C21" s="249"/>
      <c r="D21" s="217"/>
      <c r="E21" s="379" t="e">
        <f>IF(G$6="Met","",IF(OR(F$4="2019-2020",F$4="2018-2019",F$4="2017-2018",F$4="2016-2017"),"","2016-17 Total"))</f>
        <v>#N/A</v>
      </c>
      <c r="F21" s="258" t="e">
        <f>IF(E21="","",IF('20. 16-17 Exc &amp; Adj'!F20&lt;0,0,'20. 16-17 Exc &amp; Adj'!F20))</f>
        <v>#N/A</v>
      </c>
      <c r="G21" s="249"/>
      <c r="H21" s="217"/>
      <c r="I21" s="379" t="e">
        <f>IF(K$6="Met","",IF(OR(J$4="2019-2020",J$4="2018-2019",J$4="2017-2018",J$4="2016-2017"),"","2016-17 Total"))</f>
        <v>#N/A</v>
      </c>
      <c r="J21" s="258" t="e">
        <f>IF(I21="","",IF('20. 16-17 Exc &amp; Adj'!F20&lt;0,0,'20. 16-17 Exc &amp; Adj'!F20))</f>
        <v>#N/A</v>
      </c>
      <c r="K21" s="249"/>
      <c r="M21" s="379" t="e">
        <f>IF(O$6="Met","",IF(OR(N$4="2019-2020",N$4="2018-2019",N$4="2017-2018",N$4="2016-2017"),"","2016-17 Total"))</f>
        <v>#N/A</v>
      </c>
      <c r="N21" s="258" t="e">
        <f>IF(M21="","",IF('20. 16-17 Exc &amp; Adj'!F20&lt;0,0,'20. 16-17 Exc &amp; Adj'!F20))</f>
        <v>#N/A</v>
      </c>
      <c r="O21" s="249"/>
      <c r="P21" s="253"/>
    </row>
    <row r="22" spans="1:16" x14ac:dyDescent="0.25">
      <c r="A22" s="488" t="s">
        <v>146</v>
      </c>
      <c r="B22" s="489"/>
      <c r="C22" s="249"/>
      <c r="D22" s="217"/>
      <c r="E22" s="488" t="s">
        <v>146</v>
      </c>
      <c r="F22" s="489"/>
      <c r="G22" s="249"/>
      <c r="H22" s="217"/>
      <c r="I22" s="488" t="s">
        <v>146</v>
      </c>
      <c r="J22" s="489"/>
      <c r="K22" s="249"/>
      <c r="M22" s="488" t="s">
        <v>146</v>
      </c>
      <c r="N22" s="489"/>
      <c r="O22" s="249"/>
      <c r="P22" s="253"/>
    </row>
    <row r="23" spans="1:16" x14ac:dyDescent="0.25">
      <c r="A23" s="259" t="s">
        <v>12</v>
      </c>
      <c r="B23" s="260"/>
      <c r="C23" s="249"/>
      <c r="E23" s="259" t="s">
        <v>12</v>
      </c>
      <c r="F23" s="260"/>
      <c r="G23" s="249"/>
      <c r="I23" s="259" t="s">
        <v>12</v>
      </c>
      <c r="J23" s="260"/>
      <c r="K23" s="261"/>
      <c r="L23" s="216"/>
      <c r="M23" s="259" t="s">
        <v>12</v>
      </c>
      <c r="N23" s="260"/>
      <c r="O23" s="261"/>
    </row>
    <row r="24" spans="1:16" x14ac:dyDescent="0.25">
      <c r="A24" s="278" t="s">
        <v>71</v>
      </c>
      <c r="B24" s="252" t="s">
        <v>72</v>
      </c>
      <c r="C24" s="261"/>
      <c r="D24" s="262"/>
      <c r="E24" s="278" t="s">
        <v>71</v>
      </c>
      <c r="F24" s="252" t="s">
        <v>72</v>
      </c>
      <c r="G24" s="261"/>
      <c r="H24" s="262"/>
      <c r="I24" s="278" t="s">
        <v>71</v>
      </c>
      <c r="J24" s="252" t="s">
        <v>72</v>
      </c>
      <c r="K24" s="261"/>
      <c r="L24" s="262"/>
      <c r="M24" s="278" t="s">
        <v>71</v>
      </c>
      <c r="N24" s="252" t="s">
        <v>72</v>
      </c>
      <c r="O24" s="261"/>
      <c r="P24" s="216"/>
    </row>
    <row r="25" spans="1:16" x14ac:dyDescent="0.25">
      <c r="A25" s="378" t="str">
        <f>IF($C$6="Met","","2020-21 Total")</f>
        <v>2020-21 Total</v>
      </c>
      <c r="B25" s="255">
        <f>IF(A25="","",IF(AND($B$1="Eligibility",'7. 20-21 Exc &amp; Adj'!$B$31=""),0,IF(AND($B$1="Eligibility",'7. 20-21 Exc &amp; Adj'!$B$31&gt;=0),"",IF(AND($B$1="Eligibility",'3. Getting Started'!$B$7="No"),'7. 20-21 Exc &amp; Adj'!$B$25,IF(AND($B$1="Eligibility",OR('3. Getting Started'!$B$7="Yes",'3. Getting Started'!$B$7="")),'7. 20-21 Exc &amp; Adj'!$B$35,IF(AND($B$1="Compliance",'7. 20-21 Exc &amp; Adj'!$I$31=""),0,IF(AND($B$1="Compliance",'7. 20-21 Exc &amp; Adj'!$I$31&gt;=0),"",IF(AND($B$1="Compliance",'3. Getting Started'!$B$7="No"),'7. 20-21 Exc &amp; Adj'!$I$25,IF(AND($B$1="Compliance",OR('3. Getting Started'!$B$7="Yes",'3. Getting Started'!$B$7="")),'7. 20-21 Exc &amp; Adj'!$I$35)))))))))</f>
        <v>0</v>
      </c>
      <c r="C25" s="261"/>
      <c r="D25" s="217"/>
      <c r="E25" s="378" t="str">
        <f>IF($G$6="Met","","2020-21 Total")</f>
        <v>2020-21 Total</v>
      </c>
      <c r="F25" s="255">
        <f>IF(E25="","",IF(AND($B$1="Eligibility",'7. 20-21 Exc &amp; Adj'!$B$31=""),0,IF(AND($B$1="Eligibility",'7. 20-21 Exc &amp; Adj'!$B$31&gt;=0),"",IF(AND($B$1="Eligibility",'3. Getting Started'!$B$7="No"),'7. 20-21 Exc &amp; Adj'!$C$25,IF(AND($B$1="Eligibility",OR('3. Getting Started'!$B$7="Yes",'3. Getting Started'!$B$7="")),'7. 20-21 Exc &amp; Adj'!$C$35,IF(AND($B$1="Compliance",'7. 20-21 Exc &amp; Adj'!$I$31=""),0,IF(AND($B$1="Compliance",'7. 20-21 Exc &amp; Adj'!$I$31&gt;=0),"",IF(AND($B$1="Compliance",'3. Getting Started'!$B$7="No"),'7. 20-21 Exc &amp; Adj'!$J$25,IF(AND($B$1="Compliance",OR('3. Getting Started'!$B$7="Yes",'3. Getting Started'!$B$7="")),'7. 20-21 Exc &amp; Adj'!$J$35)))))))))</f>
        <v>0</v>
      </c>
      <c r="G25" s="261"/>
      <c r="H25" s="217"/>
      <c r="I25" s="378" t="str">
        <f>IF($K$6="Met","","2020-21 Total")</f>
        <v>2020-21 Total</v>
      </c>
      <c r="J25" s="255">
        <f>IF(I25="","",IF(AND($B$1="Eligibility",'7. 20-21 Exc &amp; Adj'!$B$31=""),0,IF(AND($B$1="Eligibility",'7. 20-21 Exc &amp; Adj'!$B$31&gt;=0),"",IF(AND($B$1="Eligibility",'3. Getting Started'!$B$7="No"),'7. 20-21 Exc &amp; Adj'!$D$25,IF(AND($B$1="Eligibility",OR('3. Getting Started'!$B$7="Yes",'3. Getting Started'!$B$7="")),'7. 20-21 Exc &amp; Adj'!$B$35,IF(AND($B$1="Compliance",'7. 20-21 Exc &amp; Adj'!$I$31=""),0,IF(AND($B$1="Compliance",'7. 20-21 Exc &amp; Adj'!$I$31&gt;=0),"",IF(AND($B$1="Compliance",'3. Getting Started'!$B$7="No"),'7. 20-21 Exc &amp; Adj'!$K$25,IF(AND($B$1="Compliance",OR('3. Getting Started'!$B$7="Yes",'3. Getting Started'!$B$7="")),'7. 20-21 Exc &amp; Adj'!$I$35)))))))))</f>
        <v>0</v>
      </c>
      <c r="K25" s="261"/>
      <c r="M25" s="378" t="str">
        <f>IF(O$6="Met","","2020-21 Total")</f>
        <v>2020-21 Total</v>
      </c>
      <c r="N25" s="255">
        <f>IF(M25="","",IF(AND($B$1="Eligibility",'7. 20-21 Exc &amp; Adj'!$B$31=""),0,IF(AND($B$1="Eligibility",'7. 20-21 Exc &amp; Adj'!$B$31&gt;=0),"",IF(AND($B$1="Eligibility",'3. Getting Started'!$B$7="No"),'7. 20-21 Exc &amp; Adj'!$E$25,IF(AND($B$1="Eligibility",OR('3. Getting Started'!$B$7="Yes",'3. Getting Started'!$B$7="")),'7. 20-21 Exc &amp; Adj'!$C$35,IF(AND($B$1="Compliance",'7. 20-21 Exc &amp; Adj'!$I$31=""),0,IF(AND($B$1="Compliance",'7. 20-21 Exc &amp; Adj'!$I$31&gt;=0),"",IF(AND($B$1="Compliance",'3. Getting Started'!$B$7="No"),'7. 20-21 Exc &amp; Adj'!$L$25,IF(AND($B$1="Compliance",OR('3. Getting Started'!$B$7="Yes",'3. Getting Started'!$B$7="")),'7. 20-21 Exc &amp; Adj'!$J$35)))))))))</f>
        <v>0</v>
      </c>
      <c r="O25" s="261"/>
    </row>
    <row r="26" spans="1:16" x14ac:dyDescent="0.25">
      <c r="A26" s="378" t="e">
        <f>IF(C$6="Met","",IF(B$4="2019-2020","","2019-20 Total"))</f>
        <v>#N/A</v>
      </c>
      <c r="B26" s="255" t="e">
        <f>IF(A26="","",IF('23. 19-20 Exc &amp; Adj'!$B$30="",0,(IF('23. 19-20 Exc &amp; Adj'!$B$30&gt;=0,"",IF('3. Getting Started'!$B$7="No",'23. 19-20 Exc &amp; Adj'!B$24,'23. 19-20 Exc &amp; Adj'!B$34)))))</f>
        <v>#N/A</v>
      </c>
      <c r="C26" s="261"/>
      <c r="D26" s="217"/>
      <c r="E26" s="378" t="e">
        <f>IF(G$6="Met","",IF(F$4="2019-2020","","2019-20 Total"))</f>
        <v>#N/A</v>
      </c>
      <c r="F26" s="255" t="e">
        <f>IF(E26="","",IF('23. 19-20 Exc &amp; Adj'!$B$30="",0,(IF('23. 19-20 Exc &amp; Adj'!$B$30&gt;=0,"",IF('3. Getting Started'!$B$7="No",'23. 19-20 Exc &amp; Adj'!C$24,'23. 19-20 Exc &amp; Adj'!C$34)))))</f>
        <v>#N/A</v>
      </c>
      <c r="G26" s="261"/>
      <c r="H26" s="217"/>
      <c r="I26" s="378" t="e">
        <f>IF(K$6="Met","",IF(J$4="2019-2020","","2019-20 Total"))</f>
        <v>#N/A</v>
      </c>
      <c r="J26" s="255" t="e">
        <f>IF(I26="","",IF('23. 19-20 Exc &amp; Adj'!$B$30="",0,(IF('23. 19-20 Exc &amp; Adj'!$B$30&gt;=0,"",IF('3. Getting Started'!$B$7="No",'23. 19-20 Exc &amp; Adj'!D$24,'23. 19-20 Exc &amp; Adj'!B$34)))))</f>
        <v>#N/A</v>
      </c>
      <c r="K26" s="261"/>
      <c r="M26" s="378" t="e">
        <f>IF(O$6="Met","",IF(N$4="2019-2020","","2019-20 Total"))</f>
        <v>#N/A</v>
      </c>
      <c r="N26" s="255" t="e">
        <f>IF(M26="","",IF('23. 19-20 Exc &amp; Adj'!$B$30="",0,(IF('23. 19-20 Exc &amp; Adj'!$B$30&gt;=0,"",IF('3. Getting Started'!$B$7="No",'23. 19-20 Exc &amp; Adj'!E$24,'23. 19-20 Exc &amp; Adj'!C$34)))))</f>
        <v>#N/A</v>
      </c>
      <c r="O26" s="261"/>
    </row>
    <row r="27" spans="1:16" x14ac:dyDescent="0.25">
      <c r="A27" s="285" t="e">
        <f>IF(C$6="Met","",IF(OR(B$4="2019-2020",B$4="2018-2019"),"","2018-19 Total"))</f>
        <v>#N/A</v>
      </c>
      <c r="B27" s="255" t="e">
        <f>IF(A27="","",IF('22. 18-19 Exc &amp; Adj'!$B$30="",0,IF('22. 18-19 Exc &amp; Adj'!$B$30&gt;=0,"",IF('3. Getting Started'!$B$7="No",'22. 18-19 Exc &amp; Adj'!$B$24,'22. 18-19 Exc &amp; Adj'!$B$34))))</f>
        <v>#N/A</v>
      </c>
      <c r="C27" s="261"/>
      <c r="D27" s="262"/>
      <c r="E27" s="285" t="e">
        <f>IF(G$6="Met","",IF(OR(F$4="2019-2020",F$4="2018-2019"),"","2018-19 Total"))</f>
        <v>#N/A</v>
      </c>
      <c r="F27" s="255" t="e">
        <f>IF(E27="","",IF('22. 18-19 Exc &amp; Adj'!$B$30="",0,IF('22. 18-19 Exc &amp; Adj'!$B$30&gt;=0,"",IF('3. Getting Started'!$B$7="No",'22. 18-19 Exc &amp; Adj'!$C$24,'22. 18-19 Exc &amp; Adj'!$C$34))))</f>
        <v>#N/A</v>
      </c>
      <c r="G27" s="261"/>
      <c r="H27" s="262"/>
      <c r="I27" s="285" t="e">
        <f>IF(K$6="Met","",IF(OR(J$4="2019-2020",J$4="2018-2019"),"","2018-19 Total"))</f>
        <v>#N/A</v>
      </c>
      <c r="J27" s="255" t="e">
        <f>IF(I27="","",IF('22. 18-19 Exc &amp; Adj'!$B$30="",0,IF('22. 18-19 Exc &amp; Adj'!$B$30&gt;=0,"",IF('3. Getting Started'!$B$7="No",'22. 18-19 Exc &amp; Adj'!$D$24,'22. 18-19 Exc &amp; Adj'!$B$34))))</f>
        <v>#N/A</v>
      </c>
      <c r="K27" s="261"/>
      <c r="L27" s="262"/>
      <c r="M27" s="285" t="e">
        <f>IF(O$6="Met","",IF(OR(N$4="2019-2020",N$4="2018-2019"),"","2018-19 Total"))</f>
        <v>#N/A</v>
      </c>
      <c r="N27" s="255" t="e">
        <f>IF(M27="","",IF('22. 18-19 Exc &amp; Adj'!$B$30="",0,IF('22. 18-19 Exc &amp; Adj'!$B$30&gt;=0,"",IF('3. Getting Started'!$B$7="No",'22. 18-19 Exc &amp; Adj'!$E$24,'22. 18-19 Exc &amp; Adj'!$C$34))))</f>
        <v>#N/A</v>
      </c>
      <c r="O27" s="261"/>
    </row>
    <row r="28" spans="1:16" x14ac:dyDescent="0.25">
      <c r="A28" s="379" t="e">
        <f>IF(C$6="Met","",IF(OR(B$4="2019-2020",B$4="2018-2019",B$4="2017-2018"),"","2017-18 Total"))</f>
        <v>#N/A</v>
      </c>
      <c r="B28" s="258" t="e">
        <f>IF(A28="","",IF('21. 17-18 Exc &amp; Adj'!$B$30="",0,IF('21. 17-18 Exc &amp; Adj'!$B$30&gt;=0,"",IF('3. Getting Started'!$B$7="No",'21. 17-18 Exc &amp; Adj'!$B$24,'21. 17-18 Exc &amp; Adj'!$B$34))))</f>
        <v>#N/A</v>
      </c>
      <c r="C28" s="261"/>
      <c r="D28" s="262"/>
      <c r="E28" s="379" t="e">
        <f>IF(G$6="Met","",IF(OR(F$4="2019-2020",F$4="2018-2019",F$4="2017-2018"),"","2017-18 Total"))</f>
        <v>#N/A</v>
      </c>
      <c r="F28" s="258" t="e">
        <f>IF(E28="","",IF('21. 17-18 Exc &amp; Adj'!$B$30="",0,IF('21. 17-18 Exc &amp; Adj'!$B$30&gt;=0,"",IF('3. Getting Started'!$B$7="No",'21. 17-18 Exc &amp; Adj'!$C$24,'21. 17-18 Exc &amp; Adj'!$C$34))))</f>
        <v>#N/A</v>
      </c>
      <c r="G28" s="261"/>
      <c r="H28" s="262"/>
      <c r="I28" s="379" t="e">
        <f>IF(K$6="Met","",IF(OR(J$4="2019-2020",J$4="2018-2019",J$4="2017-2018"),"","2017-18 Total"))</f>
        <v>#N/A</v>
      </c>
      <c r="J28" s="258" t="e">
        <f>IF(I28="","",IF('21. 17-18 Exc &amp; Adj'!$B$30="",0,IF('21. 17-18 Exc &amp; Adj'!$B$30&gt;=0,"",IF('3. Getting Started'!B7="No",'21. 17-18 Exc &amp; Adj'!D24,'21. 17-18 Exc &amp; Adj'!B34))))</f>
        <v>#N/A</v>
      </c>
      <c r="K28" s="261"/>
      <c r="L28" s="262"/>
      <c r="M28" s="379" t="e">
        <f>IF(O$6="Met","",IF(OR(N$4="2019-2020",N$4="2018-2019",N$4="2017-2018"),"","2017-18 Total"))</f>
        <v>#N/A</v>
      </c>
      <c r="N28" s="258" t="e">
        <f>IF(M28="","",IF('21. 17-18 Exc &amp; Adj'!$B$30="",0,IF('21. 17-18 Exc &amp; Adj'!$B$30&gt;=0,"",IF('3. Getting Started'!$B$7="No",'21. 17-18 Exc &amp; Adj'!E24,'21. 17-18 Exc &amp; Adj'!C34))))</f>
        <v>#N/A</v>
      </c>
      <c r="O28" s="261"/>
      <c r="P28" s="262"/>
    </row>
    <row r="29" spans="1:16" x14ac:dyDescent="0.25">
      <c r="A29" s="379" t="e">
        <f>IF(C$6="Met","",IF(OR(B$4="2019-2020",B$4="2018-2019",B$4="2017-2018",B$4="2016-2017"),"","2016-17 Total"))</f>
        <v>#N/A</v>
      </c>
      <c r="B29" s="258" t="e">
        <f>IF(A29="","",IF('20. 16-17 Exc &amp; Adj'!$B$30="",0,IF('20. 16-17 Exc &amp; Adj'!$B$30&gt;=0,"",IF('3. Getting Started'!$B$7="No",'20. 16-17 Exc &amp; Adj'!$B$24,'20. 16-17 Exc &amp; Adj'!$B$34))))</f>
        <v>#N/A</v>
      </c>
      <c r="C29" s="261"/>
      <c r="D29" s="262"/>
      <c r="E29" s="379" t="e">
        <f>IF(G$6="Met","",IF(OR(F$4="2019-2020",F$4="2018-2019",F$4="2017-2018",F$4="2016-2017"),"","2016-17 Total"))</f>
        <v>#N/A</v>
      </c>
      <c r="F29" s="258" t="e">
        <f>IF(E29="","",IF('20. 16-17 Exc &amp; Adj'!$B$30="",0,IF('20. 16-17 Exc &amp; Adj'!B30&gt;=0,"",IF('3. Getting Started'!B7="No",'20. 16-17 Exc &amp; Adj'!C24,'20. 16-17 Exc &amp; Adj'!C34))))</f>
        <v>#N/A</v>
      </c>
      <c r="G29" s="261"/>
      <c r="H29" s="262"/>
      <c r="I29" s="379" t="e">
        <f>IF(K$6="Met","",IF(OR(J$4="2019-2020",J$4="2018-2019",J$4="2017-2018",J$4="2016-2017"),"","2016-17 Total"))</f>
        <v>#N/A</v>
      </c>
      <c r="J29" s="258" t="e">
        <f>IF(I29="","",IF('20. 16-17 Exc &amp; Adj'!$B$30="",0,IF('20. 16-17 Exc &amp; Adj'!$B$30&gt;=0,"",IF('3. Getting Started'!B7="No",'20. 16-17 Exc &amp; Adj'!D24,'20. 16-17 Exc &amp; Adj'!B34))))</f>
        <v>#N/A</v>
      </c>
      <c r="K29" s="261"/>
      <c r="L29" s="262"/>
      <c r="M29" s="379" t="e">
        <f>IF(O$6="Met","",IF(OR(N$4="2019-2020",N$4="2018-2019",N$4="2017-2018",N$4="2016-2017"),"","2016-17 Total"))</f>
        <v>#N/A</v>
      </c>
      <c r="N29" s="258" t="e">
        <f>IF(M29="","",IF('20. 16-17 Exc &amp; Adj'!$B$30="",0,IF('20. 16-17 Exc &amp; Adj'!$B$30&gt;=0,"",IF('3. Getting Started'!$B$7="No",'20. 16-17 Exc &amp; Adj'!E24,'20. 16-17 Exc &amp; Adj'!C34))))</f>
        <v>#N/A</v>
      </c>
      <c r="O29" s="261"/>
      <c r="P29" s="262"/>
    </row>
    <row r="30" spans="1:16" x14ac:dyDescent="0.25">
      <c r="A30" s="494" t="s">
        <v>146</v>
      </c>
      <c r="B30" s="495"/>
      <c r="C30" s="261"/>
      <c r="D30" s="262"/>
      <c r="E30" s="488" t="s">
        <v>146</v>
      </c>
      <c r="F30" s="489"/>
      <c r="G30" s="261"/>
      <c r="H30" s="262"/>
      <c r="I30" s="494" t="s">
        <v>146</v>
      </c>
      <c r="J30" s="495"/>
      <c r="K30" s="261"/>
      <c r="L30" s="262"/>
      <c r="M30" s="494" t="s">
        <v>146</v>
      </c>
      <c r="N30" s="495"/>
      <c r="O30" s="261"/>
      <c r="P30" s="262"/>
    </row>
    <row r="31" spans="1:16" x14ac:dyDescent="0.25">
      <c r="A31" s="247" t="s">
        <v>36</v>
      </c>
      <c r="B31" s="260"/>
      <c r="C31" s="261"/>
      <c r="D31" s="253"/>
      <c r="E31" s="247" t="s">
        <v>36</v>
      </c>
      <c r="F31" s="260"/>
      <c r="G31" s="261"/>
      <c r="H31" s="253"/>
      <c r="I31" s="247" t="s">
        <v>36</v>
      </c>
      <c r="J31" s="260"/>
      <c r="K31" s="261"/>
      <c r="L31" s="253"/>
      <c r="M31" s="247" t="s">
        <v>36</v>
      </c>
      <c r="N31" s="260"/>
      <c r="O31" s="261"/>
      <c r="P31" s="262"/>
    </row>
    <row r="32" spans="1:16" x14ac:dyDescent="0.25">
      <c r="A32" s="247" t="s">
        <v>40</v>
      </c>
      <c r="B32" s="260"/>
      <c r="C32" s="261"/>
      <c r="D32" s="253"/>
      <c r="E32" s="247" t="s">
        <v>40</v>
      </c>
      <c r="F32" s="260"/>
      <c r="G32" s="261"/>
      <c r="H32" s="253"/>
      <c r="I32" s="247" t="s">
        <v>40</v>
      </c>
      <c r="J32" s="260"/>
      <c r="K32" s="261"/>
      <c r="L32" s="253"/>
      <c r="M32" s="247" t="s">
        <v>40</v>
      </c>
      <c r="N32" s="260"/>
      <c r="O32" s="261"/>
      <c r="P32" s="253"/>
    </row>
    <row r="33" spans="1:16" x14ac:dyDescent="0.25">
      <c r="A33" s="247" t="s">
        <v>37</v>
      </c>
      <c r="B33" s="260"/>
      <c r="C33" s="261"/>
      <c r="D33" s="253"/>
      <c r="E33" s="247" t="s">
        <v>37</v>
      </c>
      <c r="F33" s="260"/>
      <c r="G33" s="261"/>
      <c r="H33" s="253"/>
      <c r="I33" s="247" t="s">
        <v>37</v>
      </c>
      <c r="J33" s="260"/>
      <c r="K33" s="261"/>
      <c r="L33" s="253"/>
      <c r="M33" s="247" t="s">
        <v>37</v>
      </c>
      <c r="N33" s="260"/>
      <c r="O33" s="261"/>
      <c r="P33" s="253"/>
    </row>
    <row r="34" spans="1:16" x14ac:dyDescent="0.25">
      <c r="A34" s="247" t="s">
        <v>39</v>
      </c>
      <c r="B34" s="260"/>
      <c r="C34" s="261"/>
      <c r="D34" s="253"/>
      <c r="E34" s="247" t="s">
        <v>39</v>
      </c>
      <c r="F34" s="260"/>
      <c r="G34" s="261"/>
      <c r="H34" s="253"/>
      <c r="I34" s="247" t="s">
        <v>39</v>
      </c>
      <c r="J34" s="260"/>
      <c r="K34" s="261"/>
      <c r="L34" s="253"/>
      <c r="M34" s="247" t="s">
        <v>39</v>
      </c>
      <c r="N34" s="260"/>
      <c r="O34" s="261"/>
      <c r="P34" s="253"/>
    </row>
    <row r="35" spans="1:16" x14ac:dyDescent="0.25">
      <c r="A35" s="247" t="s">
        <v>38</v>
      </c>
      <c r="B35" s="260"/>
      <c r="C35" s="261"/>
      <c r="D35" s="253"/>
      <c r="E35" s="247" t="s">
        <v>38</v>
      </c>
      <c r="F35" s="260"/>
      <c r="G35" s="261"/>
      <c r="H35" s="253"/>
      <c r="I35" s="247" t="s">
        <v>38</v>
      </c>
      <c r="J35" s="260"/>
      <c r="K35" s="261"/>
      <c r="L35" s="253"/>
      <c r="M35" s="247" t="s">
        <v>38</v>
      </c>
      <c r="N35" s="260"/>
      <c r="O35" s="261"/>
      <c r="P35" s="253"/>
    </row>
    <row r="36" spans="1:16" x14ac:dyDescent="0.25">
      <c r="A36" s="278" t="s">
        <v>71</v>
      </c>
      <c r="B36" s="263" t="s">
        <v>72</v>
      </c>
      <c r="C36" s="261"/>
      <c r="D36" s="253"/>
      <c r="E36" s="278" t="s">
        <v>71</v>
      </c>
      <c r="F36" s="263" t="s">
        <v>72</v>
      </c>
      <c r="G36" s="261"/>
      <c r="H36" s="253"/>
      <c r="I36" s="278" t="s">
        <v>71</v>
      </c>
      <c r="J36" s="263" t="s">
        <v>72</v>
      </c>
      <c r="K36" s="261"/>
      <c r="L36" s="253"/>
      <c r="M36" s="278" t="s">
        <v>71</v>
      </c>
      <c r="N36" s="263" t="s">
        <v>72</v>
      </c>
      <c r="O36" s="261"/>
      <c r="P36" s="253"/>
    </row>
    <row r="37" spans="1:16" x14ac:dyDescent="0.25">
      <c r="A37" s="280" t="str">
        <f>IF($C$6="Met","","2020-21 Total")</f>
        <v>2020-21 Total</v>
      </c>
      <c r="B37" s="265">
        <f>IF(A37="","",IF($B$1="Eligibility",'7. 20-21 Exc &amp; Adj'!$C$46,IF($B$1="Compliance",'7. 20-21 Exc &amp; Adj'!$J$46)))</f>
        <v>0</v>
      </c>
      <c r="C37" s="261"/>
      <c r="D37" s="253"/>
      <c r="E37" s="280" t="str">
        <f>IF($G$6="Met","","2020-21 Total")</f>
        <v>2020-21 Total</v>
      </c>
      <c r="F37" s="265">
        <f>IF(E37="","",IF($B$1="Eligibility",'7. 20-21 Exc &amp; Adj'!$C$46,IF($B$1="Compliance",'7. 20-21 Exc &amp; Adj'!$J$46)))</f>
        <v>0</v>
      </c>
      <c r="G37" s="261"/>
      <c r="H37" s="253"/>
      <c r="I37" s="280" t="str">
        <f>IF($K$6="Met","","2020-21 Total")</f>
        <v>2020-21 Total</v>
      </c>
      <c r="J37" s="265">
        <f>IF(I37="","",IF($B$1="Eligibility",'7. 20-21 Exc &amp; Adj'!$C$46,IF($B$1="Compliance",'7. 20-21 Exc &amp; Adj'!$J$46)))</f>
        <v>0</v>
      </c>
      <c r="K37" s="261"/>
      <c r="L37" s="253"/>
      <c r="M37" s="280" t="str">
        <f>IF($O$6="Met","","2020-21 Total")</f>
        <v>2020-21 Total</v>
      </c>
      <c r="N37" s="265">
        <f>IF(M37="","",IF($B$1="Eligibility",'7. 20-21 Exc &amp; Adj'!$C$46,IF($B$1="Compliance",'7. 20-21 Exc &amp; Adj'!$J$46)))</f>
        <v>0</v>
      </c>
      <c r="O37" s="261"/>
      <c r="P37" s="253"/>
    </row>
    <row r="38" spans="1:16" x14ac:dyDescent="0.25">
      <c r="A38" s="280" t="e">
        <f>IF(C$6="Met","",IF(B$4="2019-2020","","2019-20 Total"))</f>
        <v>#N/A</v>
      </c>
      <c r="B38" s="265" t="e">
        <f>IF(A38="","",'23. 19-20 Exc &amp; Adj'!C45)</f>
        <v>#N/A</v>
      </c>
      <c r="C38" s="261"/>
      <c r="D38" s="253"/>
      <c r="E38" s="280" t="e">
        <f>IF(G$6="Met","",IF(F$4="2019-2020","","2019-20 Total"))</f>
        <v>#N/A</v>
      </c>
      <c r="F38" s="265" t="e">
        <f>IF(E38="","",'23. 19-20 Exc &amp; Adj'!C45)</f>
        <v>#N/A</v>
      </c>
      <c r="G38" s="261"/>
      <c r="H38" s="253"/>
      <c r="I38" s="280" t="e">
        <f>IF(K$6="Met","",IF(J$4="2019-2020","","2019-20 Total"))</f>
        <v>#N/A</v>
      </c>
      <c r="J38" s="265" t="e">
        <f>IF(I38="","",'23. 19-20 Exc &amp; Adj'!C45)</f>
        <v>#N/A</v>
      </c>
      <c r="K38" s="261"/>
      <c r="L38" s="253"/>
      <c r="M38" s="280" t="e">
        <f>IF(O$6="Met","",IF(N$4="2019-2020","","2019-20 Total"))</f>
        <v>#N/A</v>
      </c>
      <c r="N38" s="265" t="e">
        <f>IF(M38="","",'23. 19-20 Exc &amp; Adj'!C45)</f>
        <v>#N/A</v>
      </c>
      <c r="O38" s="261"/>
      <c r="P38" s="253"/>
    </row>
    <row r="39" spans="1:16" x14ac:dyDescent="0.25">
      <c r="A39" s="285" t="e">
        <f>IF(C$6="Met","",IF(OR(B$4="2019-2020",B$4="2018-2019"),"","2018-19 Total"))</f>
        <v>#N/A</v>
      </c>
      <c r="B39" s="265" t="e">
        <f>IF(A39="","",'22. 18-19 Exc &amp; Adj'!C45)</f>
        <v>#N/A</v>
      </c>
      <c r="C39" s="261"/>
      <c r="D39" s="253"/>
      <c r="E39" s="285" t="e">
        <f>IF(G$6="Met","",IF(OR(F$4="2019-2020",F$4="2018-2019"),"","2018-19 Total"))</f>
        <v>#N/A</v>
      </c>
      <c r="F39" s="265" t="e">
        <f>IF(E39="","",'22. 18-19 Exc &amp; Adj'!C45)</f>
        <v>#N/A</v>
      </c>
      <c r="G39" s="261"/>
      <c r="H39" s="253"/>
      <c r="I39" s="285" t="e">
        <f>IF(K$6="Met","",IF(OR(J$4="2019-2020",J$4="2018-2019"),"","2018-19 Total"))</f>
        <v>#N/A</v>
      </c>
      <c r="J39" s="265" t="e">
        <f>IF(I39="","",'22. 18-19 Exc &amp; Adj'!C45)</f>
        <v>#N/A</v>
      </c>
      <c r="K39" s="261"/>
      <c r="L39" s="253"/>
      <c r="M39" s="285" t="e">
        <f>IF(O$6="Met","",IF(OR(N$4="2019-2020",N$4="2018-2019"),"","2018-19 Total"))</f>
        <v>#N/A</v>
      </c>
      <c r="N39" s="265" t="e">
        <f>IF(M39="","",'22. 18-19 Exc &amp; Adj'!C45)</f>
        <v>#N/A</v>
      </c>
      <c r="O39" s="261"/>
      <c r="P39" s="253"/>
    </row>
    <row r="40" spans="1:16" x14ac:dyDescent="0.25">
      <c r="A40" s="285" t="e">
        <f>IF(C$6="Met","",IF(OR(B$4="2019-2020",B$4="2018-2019",B$4="2017-2018"),"","2017-18 Total"))</f>
        <v>#N/A</v>
      </c>
      <c r="B40" s="265" t="e">
        <f>IF(A40="","",'21. 17-18 Exc &amp; Adj'!C45)</f>
        <v>#N/A</v>
      </c>
      <c r="C40" s="261"/>
      <c r="D40" s="253"/>
      <c r="E40" s="379" t="e">
        <f>IF(G$6="Met","",IF(OR(F$4="2019-2020",F$4="2018-2019",F$4="2017-2018"),"","2017-18 Total"))</f>
        <v>#N/A</v>
      </c>
      <c r="F40" s="265" t="e">
        <f>IF(E40="","",'21. 17-18 Exc &amp; Adj'!C45)</f>
        <v>#N/A</v>
      </c>
      <c r="G40" s="261"/>
      <c r="H40" s="253"/>
      <c r="I40" s="379" t="e">
        <f>IF(K$6="Met","",IF(OR(J$4="2019-2020",J$4="2018-2019",J$4="2017-2018"),"","2017-18 Total"))</f>
        <v>#N/A</v>
      </c>
      <c r="J40" s="265" t="e">
        <f>IF(I40="","",'21. 17-18 Exc &amp; Adj'!C45)</f>
        <v>#N/A</v>
      </c>
      <c r="K40" s="261"/>
      <c r="L40" s="253"/>
      <c r="M40" s="379" t="e">
        <f>IF(O$6="Met","",IF(OR(N$4="2019-2020",N$4="2018-2019",N$4="2017-2018"),"","2017-18 Total"))</f>
        <v>#N/A</v>
      </c>
      <c r="N40" s="265" t="e">
        <f>IF(M40="","",'21. 17-18 Exc &amp; Adj'!C45)</f>
        <v>#N/A</v>
      </c>
      <c r="O40" s="261"/>
      <c r="P40" s="253"/>
    </row>
    <row r="41" spans="1:16" x14ac:dyDescent="0.25">
      <c r="A41" s="285" t="e">
        <f>IF(C$6="Met","",IF(OR(B$4="2019-2020",B$4="2018-2019",B$4="2017-2018",B$4="2016-2017"),"","2016-17 Total"))</f>
        <v>#N/A</v>
      </c>
      <c r="B41" s="265" t="e">
        <f>IF(A41="","",'20. 16-17 Exc &amp; Adj'!C45)</f>
        <v>#N/A</v>
      </c>
      <c r="C41" s="261"/>
      <c r="D41" s="253"/>
      <c r="E41" s="285" t="e">
        <f>IF(G$6="Met","",IF(OR(F$4="2019-2020",F$4="2018-2019",F$4="2017-2018",F$4="2016-2017"),"","2016-17 Total"))</f>
        <v>#N/A</v>
      </c>
      <c r="F41" s="265" t="e">
        <f>IF(E41="","",'20. 16-17 Exc &amp; Adj'!C45)</f>
        <v>#N/A</v>
      </c>
      <c r="G41" s="261"/>
      <c r="H41" s="253"/>
      <c r="I41" s="285" t="e">
        <f>IF(K$6="Met","",IF(OR(J$4="2019-2020",J$4="2018-2019",J$4="2017-2018",J$4="2016-2017"),"","2016-17 Total"))</f>
        <v>#N/A</v>
      </c>
      <c r="J41" s="265" t="e">
        <f>IF(I41="","",'20. 16-17 Exc &amp; Adj'!C45)</f>
        <v>#N/A</v>
      </c>
      <c r="K41" s="261"/>
      <c r="L41" s="253"/>
      <c r="M41" s="285" t="e">
        <f>IF(O$6="Met","",IF(OR(N$4="2019-2020",N$4="2018-2019",N$4="2017-2018",N$4="2016-2017"),"","2016-17 Total"))</f>
        <v>#N/A</v>
      </c>
      <c r="N41" s="265" t="e">
        <f>IF(M41="","",'20. 16-17 Exc &amp; Adj'!C45)</f>
        <v>#N/A</v>
      </c>
      <c r="O41" s="261"/>
      <c r="P41" s="253"/>
    </row>
    <row r="42" spans="1:16" x14ac:dyDescent="0.25">
      <c r="A42" s="496" t="s">
        <v>146</v>
      </c>
      <c r="B42" s="497"/>
      <c r="C42" s="261"/>
      <c r="D42" s="253"/>
      <c r="E42" s="496" t="s">
        <v>146</v>
      </c>
      <c r="F42" s="497"/>
      <c r="G42" s="261"/>
      <c r="H42" s="253"/>
      <c r="I42" s="496" t="s">
        <v>146</v>
      </c>
      <c r="J42" s="497"/>
      <c r="K42" s="261"/>
      <c r="L42" s="253"/>
      <c r="M42" s="496" t="s">
        <v>146</v>
      </c>
      <c r="N42" s="497"/>
      <c r="O42" s="261"/>
      <c r="P42" s="253"/>
    </row>
    <row r="43" spans="1:16" x14ac:dyDescent="0.25">
      <c r="A43" s="247" t="s">
        <v>41</v>
      </c>
      <c r="B43" s="260"/>
      <c r="C43" s="261"/>
      <c r="D43" s="253"/>
      <c r="E43" s="247" t="s">
        <v>41</v>
      </c>
      <c r="F43" s="260"/>
      <c r="G43" s="261"/>
      <c r="H43" s="253"/>
      <c r="I43" s="247" t="s">
        <v>41</v>
      </c>
      <c r="J43" s="260"/>
      <c r="K43" s="261"/>
      <c r="L43" s="253"/>
      <c r="M43" s="247" t="s">
        <v>41</v>
      </c>
      <c r="N43" s="260"/>
      <c r="O43" s="261"/>
      <c r="P43" s="253"/>
    </row>
    <row r="44" spans="1:16" x14ac:dyDescent="0.25">
      <c r="A44" s="247" t="s">
        <v>42</v>
      </c>
      <c r="B44" s="260"/>
      <c r="C44" s="261"/>
      <c r="D44" s="253"/>
      <c r="E44" s="247" t="s">
        <v>42</v>
      </c>
      <c r="F44" s="260"/>
      <c r="G44" s="261"/>
      <c r="H44" s="253"/>
      <c r="I44" s="247" t="s">
        <v>42</v>
      </c>
      <c r="J44" s="260"/>
      <c r="K44" s="261"/>
      <c r="L44" s="253"/>
      <c r="M44" s="247" t="s">
        <v>42</v>
      </c>
      <c r="N44" s="260"/>
      <c r="O44" s="261"/>
      <c r="P44" s="253"/>
    </row>
    <row r="45" spans="1:16" x14ac:dyDescent="0.25">
      <c r="A45" s="278" t="s">
        <v>71</v>
      </c>
      <c r="B45" s="252" t="s">
        <v>72</v>
      </c>
      <c r="C45" s="261"/>
      <c r="D45" s="253"/>
      <c r="E45" s="278" t="s">
        <v>71</v>
      </c>
      <c r="F45" s="252" t="s">
        <v>72</v>
      </c>
      <c r="G45" s="261"/>
      <c r="H45" s="253"/>
      <c r="I45" s="278" t="s">
        <v>71</v>
      </c>
      <c r="J45" s="252" t="s">
        <v>72</v>
      </c>
      <c r="K45" s="261"/>
      <c r="L45" s="253"/>
      <c r="M45" s="278" t="s">
        <v>71</v>
      </c>
      <c r="N45" s="252" t="s">
        <v>72</v>
      </c>
      <c r="O45" s="261"/>
      <c r="P45" s="253"/>
    </row>
    <row r="46" spans="1:16" x14ac:dyDescent="0.25">
      <c r="A46" s="280" t="str">
        <f>IF($C$6="Met","","2020-21 Total")</f>
        <v>2020-21 Total</v>
      </c>
      <c r="B46" s="267">
        <f>IF(A46="","",IF($B$1="Eligibility",'7. 20-21 Exc &amp; Adj'!$B$56,IF($B$1="Compliance",'7. 20-21 Exc &amp; Adj'!$I$56)))</f>
        <v>0</v>
      </c>
      <c r="C46" s="261"/>
      <c r="D46" s="253"/>
      <c r="E46" s="280" t="str">
        <f>IF($G$6="Met","","2020-21 Total")</f>
        <v>2020-21 Total</v>
      </c>
      <c r="F46" s="267">
        <f>IF(E46="","",IF($B$1="Eligibility",'7. 20-21 Exc &amp; Adj'!$B$56,IF($B$1="Compliance",'7. 20-21 Exc &amp; Adj'!$I$56)))</f>
        <v>0</v>
      </c>
      <c r="G46" s="261"/>
      <c r="H46" s="253"/>
      <c r="I46" s="280" t="str">
        <f>IF($K$6="Met","","2020-21 Total")</f>
        <v>2020-21 Total</v>
      </c>
      <c r="J46" s="267">
        <f>IF(I46="","",IF($B$1="Eligibility",'7. 20-21 Exc &amp; Adj'!$B$56,IF($B$1="Compliance",'7. 20-21 Exc &amp; Adj'!$I$56)))</f>
        <v>0</v>
      </c>
      <c r="K46" s="261"/>
      <c r="L46" s="253"/>
      <c r="M46" s="280" t="str">
        <f>IF($O$6="Met","","2020-21 Total")</f>
        <v>2020-21 Total</v>
      </c>
      <c r="N46" s="267">
        <f>IF(M46="","",IF($B$1="Eligibility",'7. 20-21 Exc &amp; Adj'!$B$56,IF($B$1="Compliance",'7. 20-21 Exc &amp; Adj'!$I$56)))</f>
        <v>0</v>
      </c>
      <c r="O46" s="261"/>
      <c r="P46" s="253"/>
    </row>
    <row r="47" spans="1:16" x14ac:dyDescent="0.25">
      <c r="A47" s="280" t="e">
        <f>IF(C$6="Met","",IF(B$4="2019-2020","","2019-20 Total"))</f>
        <v>#N/A</v>
      </c>
      <c r="B47" s="267" t="e">
        <f>IF(A47="","",'23. 19-20 Exc &amp; Adj'!B55)</f>
        <v>#N/A</v>
      </c>
      <c r="C47" s="261"/>
      <c r="D47" s="253"/>
      <c r="E47" s="280" t="e">
        <f>IF(G$6="Met","",IF(F$4="2019-2020","","2019-20 Total"))</f>
        <v>#N/A</v>
      </c>
      <c r="F47" s="267" t="e">
        <f>IF(E47="","",'23. 19-20 Exc &amp; Adj'!B55)</f>
        <v>#N/A</v>
      </c>
      <c r="G47" s="261"/>
      <c r="H47" s="253"/>
      <c r="I47" s="280" t="e">
        <f>IF(K$6="Met","",IF(J$4="2019-2020","","2019-20 Total"))</f>
        <v>#N/A</v>
      </c>
      <c r="J47" s="267" t="e">
        <f>IF(I47="","",'23. 19-20 Exc &amp; Adj'!B55)</f>
        <v>#N/A</v>
      </c>
      <c r="K47" s="261"/>
      <c r="L47" s="253"/>
      <c r="M47" s="280" t="e">
        <f>IF(O$6="Met","",IF(N$4="2019-2020","","2019-20 Total"))</f>
        <v>#N/A</v>
      </c>
      <c r="N47" s="267" t="e">
        <f>IF(M47="","",'23. 19-20 Exc &amp; Adj'!B55)</f>
        <v>#N/A</v>
      </c>
      <c r="O47" s="261"/>
      <c r="P47" s="253"/>
    </row>
    <row r="48" spans="1:16" x14ac:dyDescent="0.25">
      <c r="A48" s="285" t="e">
        <f>IF(C$6="Met","",IF(OR(B$4="2019-2020",B$4="2018-2019"),"","2018-19 Total"))</f>
        <v>#N/A</v>
      </c>
      <c r="B48" s="267" t="e">
        <f>IF(A48="","",'22. 18-19 Exc &amp; Adj'!B55)</f>
        <v>#N/A</v>
      </c>
      <c r="C48" s="261"/>
      <c r="D48" s="253"/>
      <c r="E48" s="285" t="e">
        <f>IF(G$6="Met","",IF(OR(F$4="2019-2020",F$4="2018-2019"),"","2018-19 Total"))</f>
        <v>#N/A</v>
      </c>
      <c r="F48" s="267" t="e">
        <f>IF(E48="","",'22. 18-19 Exc &amp; Adj'!CB55)</f>
        <v>#N/A</v>
      </c>
      <c r="G48" s="261"/>
      <c r="H48" s="253"/>
      <c r="I48" s="285" t="e">
        <f>IF(K$6="Met","",IF(OR(J$4="2019-2020",J$4="2018-2019"),"","2018-19 Total"))</f>
        <v>#N/A</v>
      </c>
      <c r="J48" s="267" t="e">
        <f>IF(I48="","",'22. 18-19 Exc &amp; Adj'!B55)</f>
        <v>#N/A</v>
      </c>
      <c r="K48" s="261"/>
      <c r="L48" s="253"/>
      <c r="M48" s="285" t="e">
        <f>IF(O$6="Met","",IF(OR(N$4="2019-2020",N$4="2018-2019"),"","2018-19 Total"))</f>
        <v>#N/A</v>
      </c>
      <c r="N48" s="267" t="e">
        <f>IF(M48="","",'22. 18-19 Exc &amp; Adj'!B55)</f>
        <v>#N/A</v>
      </c>
      <c r="O48" s="261"/>
      <c r="P48" s="253"/>
    </row>
    <row r="49" spans="1:16" x14ac:dyDescent="0.25">
      <c r="A49" s="379" t="e">
        <f>IF(C$6="Met","",IF(OR(B$4="2019-2020",B$4="2018-2019",B$4="2017-2018"),"","2017-18 Total"))</f>
        <v>#N/A</v>
      </c>
      <c r="B49" s="268" t="e">
        <f>IF(A49="","",'21. 17-18 Exc &amp; Adj'!B55)</f>
        <v>#N/A</v>
      </c>
      <c r="C49" s="261"/>
      <c r="D49" s="253"/>
      <c r="E49" s="379" t="e">
        <f>IF(G$6="Met","",IF(OR(F$4="2019-2020",F$4="2018-2019",F$4="2017-2018"),"","2017-18 Total"))</f>
        <v>#N/A</v>
      </c>
      <c r="F49" s="268" t="e">
        <f>IF(E49="","",'21. 17-18 Exc &amp; Adj'!B55)</f>
        <v>#N/A</v>
      </c>
      <c r="G49" s="261"/>
      <c r="H49" s="253"/>
      <c r="I49" s="379" t="e">
        <f>IF(K$6="Met","",IF(OR(J$4="2019-2020",J$4="2018-2019",J$4="2017-2018"),"","2017-18 Total"))</f>
        <v>#N/A</v>
      </c>
      <c r="J49" s="268" t="e">
        <f>IF(I49="","",'21. 17-18 Exc &amp; Adj'!B55)</f>
        <v>#N/A</v>
      </c>
      <c r="K49" s="261"/>
      <c r="L49" s="253"/>
      <c r="M49" s="379" t="e">
        <f>IF(O$6="Met","",IF(OR(N$4="2019-2020",N$4="2018-2019",N$4="2017-2018"),"","2017-18 Total"))</f>
        <v>#N/A</v>
      </c>
      <c r="N49" s="268" t="e">
        <f>IF(M49="","",'21. 17-18 Exc &amp; Adj'!B55)</f>
        <v>#N/A</v>
      </c>
      <c r="O49" s="261"/>
      <c r="P49" s="253"/>
    </row>
    <row r="50" spans="1:16" x14ac:dyDescent="0.25">
      <c r="A50" s="285" t="e">
        <f>IF(C$6="Met","",IF(OR(B$4="2019-2020",B$4="2018-2019",B$4="2017-2018",B$4="2016-2017"),"","2016-17 Total"))</f>
        <v>#N/A</v>
      </c>
      <c r="B50" s="268" t="e">
        <f>IF(A50="","",'20. 16-17 Exc &amp; Adj'!B55)</f>
        <v>#N/A</v>
      </c>
      <c r="C50" s="261"/>
      <c r="D50" s="253"/>
      <c r="E50" s="285" t="e">
        <f>IF(G$6="Met","",IF(OR(F$4="2019-2020",F$4="2018-2019",F$4="2017-2018",F$4="2016-2017"),"","2016-17 Total"))</f>
        <v>#N/A</v>
      </c>
      <c r="F50" s="268" t="e">
        <f>IF(E50="","",'20. 16-17 Exc &amp; Adj'!B55)</f>
        <v>#N/A</v>
      </c>
      <c r="G50" s="261"/>
      <c r="H50" s="253"/>
      <c r="I50" s="285" t="e">
        <f>IF(K$6="Met","",IF(OR(J$4="2019-2020",J$4="2018-2019",J$4="2017-2018",J$4="2016-2017"),"","2016-17 Total"))</f>
        <v>#N/A</v>
      </c>
      <c r="J50" s="268" t="e">
        <f>IF(I50="","",'20. 16-17 Exc &amp; Adj'!B55)</f>
        <v>#N/A</v>
      </c>
      <c r="K50" s="261"/>
      <c r="L50" s="253"/>
      <c r="M50" s="285" t="e">
        <f>IF(O$6="Met","",IF(OR(N$4="2019-2020",N$4="2018-2019",N$4="2017-2018",N$4="2016-2017"),"","2016-17 Total"))</f>
        <v>#N/A</v>
      </c>
      <c r="N50" s="268" t="e">
        <f>IF(M50="","",'20. 16-17 Exc &amp; Adj'!B55)</f>
        <v>#N/A</v>
      </c>
      <c r="O50" s="261"/>
      <c r="P50" s="253"/>
    </row>
    <row r="51" spans="1:16" x14ac:dyDescent="0.25">
      <c r="A51" s="494" t="s">
        <v>146</v>
      </c>
      <c r="B51" s="495"/>
      <c r="C51" s="261"/>
      <c r="D51" s="253"/>
      <c r="E51" s="488" t="s">
        <v>146</v>
      </c>
      <c r="F51" s="489"/>
      <c r="G51" s="261"/>
      <c r="H51" s="253"/>
      <c r="I51" s="494" t="s">
        <v>146</v>
      </c>
      <c r="J51" s="495"/>
      <c r="K51" s="261"/>
      <c r="L51" s="253"/>
      <c r="M51" s="488" t="s">
        <v>146</v>
      </c>
      <c r="N51" s="489"/>
      <c r="O51" s="261"/>
      <c r="P51" s="253"/>
    </row>
    <row r="52" spans="1:16" x14ac:dyDescent="0.25">
      <c r="A52" s="247" t="s">
        <v>43</v>
      </c>
      <c r="B52" s="260"/>
      <c r="C52" s="261"/>
      <c r="D52" s="253"/>
      <c r="E52" s="247" t="s">
        <v>43</v>
      </c>
      <c r="F52" s="260"/>
      <c r="G52" s="261"/>
      <c r="H52" s="253"/>
      <c r="I52" s="247" t="s">
        <v>43</v>
      </c>
      <c r="J52" s="260"/>
      <c r="K52" s="261"/>
      <c r="L52" s="253"/>
      <c r="M52" s="247" t="s">
        <v>43</v>
      </c>
      <c r="N52" s="260"/>
      <c r="O52" s="261"/>
      <c r="P52" s="253"/>
    </row>
    <row r="53" spans="1:16" x14ac:dyDescent="0.25">
      <c r="A53" s="247" t="s">
        <v>149</v>
      </c>
      <c r="B53" s="260"/>
      <c r="C53" s="261"/>
      <c r="D53" s="253"/>
      <c r="E53" s="247" t="s">
        <v>149</v>
      </c>
      <c r="F53" s="260"/>
      <c r="G53" s="261"/>
      <c r="H53" s="253"/>
      <c r="I53" s="247" t="s">
        <v>149</v>
      </c>
      <c r="J53" s="260"/>
      <c r="K53" s="261"/>
      <c r="L53" s="253"/>
      <c r="M53" s="247" t="s">
        <v>149</v>
      </c>
      <c r="N53" s="260"/>
      <c r="O53" s="261"/>
      <c r="P53" s="253"/>
    </row>
    <row r="54" spans="1:16" x14ac:dyDescent="0.25">
      <c r="A54" s="278" t="s">
        <v>71</v>
      </c>
      <c r="B54" s="252" t="s">
        <v>72</v>
      </c>
      <c r="C54" s="261"/>
      <c r="D54" s="253"/>
      <c r="E54" s="278" t="s">
        <v>71</v>
      </c>
      <c r="F54" s="252" t="s">
        <v>72</v>
      </c>
      <c r="G54" s="261"/>
      <c r="I54" s="278" t="s">
        <v>71</v>
      </c>
      <c r="J54" s="252" t="s">
        <v>72</v>
      </c>
      <c r="K54" s="261"/>
      <c r="L54" s="216"/>
      <c r="M54" s="278" t="s">
        <v>71</v>
      </c>
      <c r="N54" s="252" t="s">
        <v>72</v>
      </c>
      <c r="O54" s="261"/>
      <c r="P54" s="253"/>
    </row>
    <row r="55" spans="1:16" x14ac:dyDescent="0.25">
      <c r="A55" s="280" t="str">
        <f>IF($C$6="Met","","2020-21 Total")</f>
        <v>2020-21 Total</v>
      </c>
      <c r="B55" s="267">
        <f>IF(A55="","",IF($B$1="Eligibility",'7. 20-21 Exc &amp; Adj'!$B$66,IF($B$1="Compliance",'7. 20-21 Exc &amp; Adj'!$I$66)))</f>
        <v>0</v>
      </c>
      <c r="C55" s="261"/>
      <c r="E55" s="280" t="str">
        <f>IF($C$6="Met","","2020-21 Total")</f>
        <v>2020-21 Total</v>
      </c>
      <c r="F55" s="267">
        <f>IF(E55="","",IF($B$1="Eligibility",'7. 20-21 Exc &amp; Adj'!$B$66,IF($B$1="Compliance",'7. 20-21 Exc &amp; Adj'!$I$66)))</f>
        <v>0</v>
      </c>
      <c r="G55" s="261"/>
      <c r="H55" s="269"/>
      <c r="I55" s="280" t="str">
        <f>IF($C$6="Met","","2020-21 Total")</f>
        <v>2020-21 Total</v>
      </c>
      <c r="J55" s="267">
        <f>IF(I55="","",IF($B$1="Eligibility",'7. 20-21 Exc &amp; Adj'!$B$66,IF($B$1="Compliance",'7. 20-21 Exc &amp; Adj'!$I$66)))</f>
        <v>0</v>
      </c>
      <c r="K55" s="261"/>
      <c r="L55" s="269"/>
      <c r="M55" s="280" t="str">
        <f>IF($C$6="Met","","2020-21 Total")</f>
        <v>2020-21 Total</v>
      </c>
      <c r="N55" s="267">
        <f>IF(M55="","",IF($B$1="Eligibility",'7. 20-21 Exc &amp; Adj'!$B$66,IF($B$1="Compliance",'7. 20-21 Exc &amp; Adj'!$I$66)))</f>
        <v>0</v>
      </c>
      <c r="O55" s="261"/>
      <c r="P55" s="216"/>
    </row>
    <row r="56" spans="1:16" x14ac:dyDescent="0.25">
      <c r="A56" s="280" t="e">
        <f>IF(C$6="Met","",IF(B$4="2019-2020","","2019-20 Total"))</f>
        <v>#N/A</v>
      </c>
      <c r="B56" s="267" t="e">
        <f>IF(A56="","",'23. 19-20 Exc &amp; Adj'!B65)</f>
        <v>#N/A</v>
      </c>
      <c r="C56" s="261"/>
      <c r="D56" s="269"/>
      <c r="E56" s="280" t="e">
        <f>IF(G$6="Met","",IF(F$4="2019-2020","","2019-20 Total"))</f>
        <v>#N/A</v>
      </c>
      <c r="F56" s="267" t="e">
        <f>IF(E56="","",'23. 19-20 Exc &amp; Adj'!B65)</f>
        <v>#N/A</v>
      </c>
      <c r="G56" s="261"/>
      <c r="H56" s="270"/>
      <c r="I56" s="280" t="e">
        <f>IF(K$6="Met","",IF(J$4="2019-2020","","2019-20 Total"))</f>
        <v>#N/A</v>
      </c>
      <c r="J56" s="267" t="e">
        <f>IF(I56="","",'23. 19-20 Exc &amp; Adj'!B65)</f>
        <v>#N/A</v>
      </c>
      <c r="K56" s="261"/>
      <c r="L56" s="270"/>
      <c r="M56" s="280" t="e">
        <f>IF(O$6="Met","",IF(N$4="2019-2020","","2019-20 Total"))</f>
        <v>#N/A</v>
      </c>
      <c r="N56" s="267" t="e">
        <f>IF(M56="","",'23. 19-20 Exc &amp; Adj'!B65)</f>
        <v>#N/A</v>
      </c>
      <c r="O56" s="261"/>
      <c r="P56" s="269"/>
    </row>
    <row r="57" spans="1:16" x14ac:dyDescent="0.25">
      <c r="A57" s="285" t="e">
        <f>IF(C$6="Met","",IF(OR(B$4="2019-2020",B$4="2018-2019"),"","2018-19 Total"))</f>
        <v>#N/A</v>
      </c>
      <c r="B57" s="267" t="e">
        <f>IF(A57="","",'22. 18-19 Exc &amp; Adj'!B65)</f>
        <v>#N/A</v>
      </c>
      <c r="C57" s="261"/>
      <c r="D57" s="270"/>
      <c r="E57" s="285" t="e">
        <f>IF(G$6="Met","",IF(OR(F$4="2019-2020",F$4="2018-2019"),"","2018-19 Total"))</f>
        <v>#N/A</v>
      </c>
      <c r="F57" s="267" t="e">
        <f>IF(E57="","",'22. 18-19 Exc &amp; Adj'!B65)</f>
        <v>#N/A</v>
      </c>
      <c r="G57" s="261"/>
      <c r="H57" s="217"/>
      <c r="I57" s="285" t="e">
        <f>IF(K$6="Met","",IF(OR(J$4="2019-2020",J$4="2018-2019"),"","2018-19 Total"))</f>
        <v>#N/A</v>
      </c>
      <c r="J57" s="267" t="e">
        <f>IF(I57="","",'22. 18-19 Exc &amp; Adj'!B65)</f>
        <v>#N/A</v>
      </c>
      <c r="K57" s="261"/>
      <c r="M57" s="285" t="e">
        <f>IF(O$6="Met","",IF(OR(N$4="2019-2020",N$4="2018-2019"),"","2018-19 Total"))</f>
        <v>#N/A</v>
      </c>
      <c r="N57" s="267" t="e">
        <f>IF(M57="","",'22. 18-19 Exc &amp; Adj'!B65)</f>
        <v>#N/A</v>
      </c>
      <c r="O57" s="261"/>
      <c r="P57" s="270"/>
    </row>
    <row r="58" spans="1:16" x14ac:dyDescent="0.25">
      <c r="A58" s="379" t="e">
        <f>IF(C$6="Met","",IF(OR(B$4="2019-2020",B$4="2018-2019",B$4="2017-2018"),"","2017-18 Total"))</f>
        <v>#N/A</v>
      </c>
      <c r="B58" s="268" t="e">
        <f>IF(A58="","",'21. 17-18 Exc &amp; Adj'!B65)</f>
        <v>#N/A</v>
      </c>
      <c r="C58" s="261"/>
      <c r="D58" s="217"/>
      <c r="E58" s="379" t="e">
        <f>IF(G$6="Met","",IF(OR(F$4="2019-2020",F$4="2018-2019",F$4="2017-2018"),"","2017-18 Total"))</f>
        <v>#N/A</v>
      </c>
      <c r="F58" s="268" t="e">
        <f>IF(E58="","",'21. 17-18 Exc &amp; Adj'!B65)</f>
        <v>#N/A</v>
      </c>
      <c r="G58" s="261"/>
      <c r="I58" s="379" t="e">
        <f>IF(K$6="Met","",IF(OR(J$4="2019-2020",J$4="2018-2019",J$4="2017-2018"),"","2017-18 Total"))</f>
        <v>#N/A</v>
      </c>
      <c r="J58" s="268" t="e">
        <f>IF(I58="","",'21. 17-18 Exc &amp; Adj'!B65)</f>
        <v>#N/A</v>
      </c>
      <c r="K58" s="261"/>
      <c r="M58" s="379" t="e">
        <f>IF(O$6="Met","",IF(OR(N$4="2019-2020",N$4="2018-2019",N$4="2017-2018"),"","2017-18 Total"))</f>
        <v>#N/A</v>
      </c>
      <c r="N58" s="268" t="e">
        <f>IF(M58="","",'21. 17-18 Exc &amp; Adj'!B65)</f>
        <v>#N/A</v>
      </c>
      <c r="O58" s="261"/>
    </row>
    <row r="59" spans="1:16" x14ac:dyDescent="0.25">
      <c r="A59" s="285" t="e">
        <f>IF(C$6="Met","",IF(OR(B$4="2019-2020",B$4="2018-2019",B$4="2017-2018",B$4="2016-2017"),"","2016-17 Total"))</f>
        <v>#N/A</v>
      </c>
      <c r="B59" s="268" t="e">
        <f>IF(A59="","",'20. 16-17 Exc &amp; Adj'!B65)</f>
        <v>#N/A</v>
      </c>
      <c r="C59" s="261"/>
      <c r="E59" s="285" t="e">
        <f>IF(G$6="Met","",IF(OR(F$4="2019-2020",F$4="2018-2019",F$4="2017-2018",F$4="2016-2017"),"","2016-17 Total"))</f>
        <v>#N/A</v>
      </c>
      <c r="F59" s="268" t="e">
        <f>IF(E59="","",'20. 16-17 Exc &amp; Adj'!B65)</f>
        <v>#N/A</v>
      </c>
      <c r="G59" s="261"/>
      <c r="I59" s="285" t="e">
        <f>IF(K$6="Met","",IF(OR(J$4="2019-2020",J$4="2018-2019",J$4="2017-2018",J$4="2016-2017"),"","2016-17 Total"))</f>
        <v>#N/A</v>
      </c>
      <c r="J59" s="268" t="e">
        <f>IF(I59="","",'20. 16-17 Exc &amp; Adj'!B65)</f>
        <v>#N/A</v>
      </c>
      <c r="K59" s="261"/>
      <c r="M59" s="285" t="e">
        <f>IF(O$6="Met","",IF(OR(N$4="2019-2020",N$4="2018-2019",N$4="2017-2018",N$4="2016-2017"),"","2016-17 Total"))</f>
        <v>#N/A</v>
      </c>
      <c r="N59" s="268" t="e">
        <f>IF(M59="","",'20. 16-17 Exc &amp; Adj'!B65)</f>
        <v>#N/A</v>
      </c>
      <c r="O59" s="261"/>
      <c r="P59" s="216"/>
    </row>
    <row r="60" spans="1:16" x14ac:dyDescent="0.25">
      <c r="A60" s="494" t="s">
        <v>146</v>
      </c>
      <c r="B60" s="495"/>
      <c r="C60" s="261"/>
      <c r="E60" s="488" t="s">
        <v>146</v>
      </c>
      <c r="F60" s="489"/>
      <c r="G60" s="261"/>
      <c r="I60" s="494" t="s">
        <v>146</v>
      </c>
      <c r="J60" s="495"/>
      <c r="K60" s="261"/>
      <c r="L60" s="216"/>
      <c r="M60" s="488" t="s">
        <v>146</v>
      </c>
      <c r="N60" s="489"/>
      <c r="O60" s="261"/>
      <c r="P60" s="216"/>
    </row>
    <row r="61" spans="1:16" ht="16.5" thickBot="1" x14ac:dyDescent="0.3">
      <c r="A61" s="271" t="s">
        <v>74</v>
      </c>
      <c r="B61" s="312" t="e">
        <f>IF(C6="Met","",SUM(B17:B21,B25:B29,B37:B41,B46:B50,B55:B59))</f>
        <v>#N/A</v>
      </c>
      <c r="C61" s="273"/>
      <c r="E61" s="271" t="s">
        <v>74</v>
      </c>
      <c r="F61" s="312" t="e">
        <f>IF(G6="Met","",SUM(F17:F21,F25:F29,F37:F41,F46:F50,F55:F59))</f>
        <v>#N/A</v>
      </c>
      <c r="G61" s="273"/>
      <c r="I61" s="274" t="s">
        <v>89</v>
      </c>
      <c r="J61" s="101" t="e">
        <f>IF(K6="Met","",IF('3. Getting Started'!B7="No",SUM(J17:J21,J37:J41,J46:J50,J55:J59),IF('3. Getting Started'!B7="Yes",SUM(J17:J21,J25:J29,J37:J41,J46:J50,J55:J59),0)))</f>
        <v>#N/A</v>
      </c>
      <c r="K61" s="261"/>
      <c r="L61" s="216"/>
      <c r="M61" s="274" t="s">
        <v>89</v>
      </c>
      <c r="N61" s="101" t="e">
        <f>IF(O6="Met","",IF('3. Getting Started'!B7="No",SUM(N17:N21,N37:N41,N46:N50,N55:N59),IF('3. Getting Started'!B7="Yes",SUM(N17:N21,N25:N29,N37:N41,N46:N50,N55:N59),0)))</f>
        <v>#N/A</v>
      </c>
      <c r="O61" s="261"/>
      <c r="P61" s="216"/>
    </row>
    <row r="62" spans="1:16" ht="16.5" thickBot="1" x14ac:dyDescent="0.3">
      <c r="A62" s="492" t="s">
        <v>146</v>
      </c>
      <c r="B62" s="492"/>
      <c r="C62" s="492"/>
      <c r="E62" s="492" t="s">
        <v>146</v>
      </c>
      <c r="F62" s="492"/>
      <c r="G62" s="492"/>
      <c r="I62" s="271" t="s">
        <v>88</v>
      </c>
      <c r="J62" s="313" t="e">
        <f>IF(J75=0,"",IF(K6="Met","",IF('3. Getting Started'!B7="No",((J61/J75)+SUM(J25:J29)),IF('3. Getting Started'!B7="Yes",(J61/J75)))))</f>
        <v>#N/A</v>
      </c>
      <c r="K62" s="273"/>
      <c r="L62" s="216"/>
      <c r="M62" s="271" t="s">
        <v>88</v>
      </c>
      <c r="N62" s="313" t="e">
        <f>IF(N75=0,"",IF(O6="Met","",IF('3. Getting Started'!B7="No",((N61/N75)+SUM(N25:N29)),IF('3. Getting Started'!B7="Yes",(N61/N75)))))</f>
        <v>#N/A</v>
      </c>
      <c r="O62" s="273"/>
      <c r="P62" s="216"/>
    </row>
    <row r="63" spans="1:16" ht="19.5" thickBot="1" x14ac:dyDescent="0.3">
      <c r="A63" s="275" t="s">
        <v>11</v>
      </c>
      <c r="B63" s="276"/>
      <c r="C63" s="277"/>
      <c r="E63" s="275" t="s">
        <v>11</v>
      </c>
      <c r="F63" s="276"/>
      <c r="G63" s="277"/>
      <c r="I63" s="492" t="s">
        <v>146</v>
      </c>
      <c r="J63" s="492"/>
      <c r="K63" s="492"/>
      <c r="L63" s="216"/>
      <c r="M63" s="492" t="s">
        <v>146</v>
      </c>
      <c r="N63" s="492"/>
      <c r="O63" s="492"/>
      <c r="P63" s="216"/>
    </row>
    <row r="64" spans="1:16" ht="18.75" x14ac:dyDescent="0.25">
      <c r="A64" s="251" t="s">
        <v>71</v>
      </c>
      <c r="B64" s="252" t="s">
        <v>72</v>
      </c>
      <c r="C64" s="279"/>
      <c r="E64" s="251" t="s">
        <v>71</v>
      </c>
      <c r="F64" s="252" t="s">
        <v>72</v>
      </c>
      <c r="G64" s="279"/>
      <c r="I64" s="275" t="s">
        <v>11</v>
      </c>
      <c r="J64" s="276"/>
      <c r="K64" s="277"/>
      <c r="L64" s="216"/>
      <c r="M64" s="275" t="s">
        <v>11</v>
      </c>
      <c r="N64" s="276"/>
      <c r="O64" s="277"/>
      <c r="P64" s="216"/>
    </row>
    <row r="65" spans="1:16" x14ac:dyDescent="0.25">
      <c r="A65" s="264" t="str">
        <f>IF($C$6="Met","","2020-21 Adjustment")</f>
        <v>2020-21 Adjustment</v>
      </c>
      <c r="B65" s="267">
        <f>IF(A65="","",IF($B$1="Eligibility",'7. 20-21 Exc &amp; Adj'!$B$70,IF($B$1="Compliance",'7. 20-21 Exc &amp; Adj'!$I$70)))</f>
        <v>0</v>
      </c>
      <c r="C65" s="281"/>
      <c r="E65" s="264" t="str">
        <f>IF($G$6="Met","","2020-21 Adjustment")</f>
        <v>2020-21 Adjustment</v>
      </c>
      <c r="F65" s="267">
        <f>IF(E65="","",IF($B$1="Eligibility",'7. 20-21 Exc &amp; Adj'!$B$70,IF($B$1="Compliance",'7. 20-21 Exc &amp; Adj'!$I$70)))</f>
        <v>0</v>
      </c>
      <c r="G65" s="281"/>
      <c r="I65" s="251" t="s">
        <v>71</v>
      </c>
      <c r="J65" s="252" t="s">
        <v>72</v>
      </c>
      <c r="K65" s="279"/>
      <c r="L65" s="216"/>
      <c r="M65" s="251" t="s">
        <v>71</v>
      </c>
      <c r="N65" s="252" t="s">
        <v>72</v>
      </c>
      <c r="O65" s="279"/>
      <c r="P65" s="216"/>
    </row>
    <row r="66" spans="1:16" x14ac:dyDescent="0.25">
      <c r="A66" s="264" t="e">
        <f>IF(C$6="Met","",IF(B$4="2019-2020","","2019-20 Adjustment"))</f>
        <v>#N/A</v>
      </c>
      <c r="B66" s="267" t="e">
        <f>IF(A66="","",'23. 19-20 Exc &amp; Adj'!B69)</f>
        <v>#N/A</v>
      </c>
      <c r="C66" s="281"/>
      <c r="E66" s="264" t="e">
        <f>IF(G$6="Met","",IF(F$4="2019-2020","","2019-20 Adjustment"))</f>
        <v>#N/A</v>
      </c>
      <c r="F66" s="267" t="e">
        <f>IF(E66="","",'23. 19-20 Exc &amp; Adj'!B69)</f>
        <v>#N/A</v>
      </c>
      <c r="G66" s="281"/>
      <c r="I66" s="264" t="str">
        <f>IF($K$6="Met","","2020-21 Adjustment")</f>
        <v>2020-21 Adjustment</v>
      </c>
      <c r="J66" s="267">
        <f>IF(I66="","",IF($B$1="Eligibility",'7. 20-21 Exc &amp; Adj'!$B$70,IF($B$1="Compliance",'7. 20-21 Exc &amp; Adj'!$I$70)))</f>
        <v>0</v>
      </c>
      <c r="K66" s="281"/>
      <c r="L66" s="216"/>
      <c r="M66" s="264" t="str">
        <f>IF($O$6="Met","","2020-21 Adjustment")</f>
        <v>2020-21 Adjustment</v>
      </c>
      <c r="N66" s="267">
        <f>IF(M66="","",IF($B$1="Eligibility",'7. 20-21 Exc &amp; Adj'!$B$70,IF($B$1="Compliance",'7. 20-21 Exc &amp; Adj'!$I$70)))</f>
        <v>0</v>
      </c>
      <c r="O66" s="281"/>
      <c r="P66" s="216"/>
    </row>
    <row r="67" spans="1:16" x14ac:dyDescent="0.25">
      <c r="A67" s="256" t="e">
        <f>IF(C$6="Met","",IF(OR(B$4="2019-2020",B$4="2018-2019"),"","2018-19 Adjustment"))</f>
        <v>#N/A</v>
      </c>
      <c r="B67" s="267" t="e">
        <f>IF(A67="","",'22. 18-19 Exc &amp; Adj'!B69)</f>
        <v>#N/A</v>
      </c>
      <c r="C67" s="281"/>
      <c r="E67" s="256" t="e">
        <f>IF(G$6="Met","",IF(OR(F$4="2019-2020",F$4="2018-2019"),"","2018-19 Adjustment"))</f>
        <v>#N/A</v>
      </c>
      <c r="F67" s="267" t="e">
        <f>IF(E67="","",'22. 18-19 Exc &amp; Adj'!B69)</f>
        <v>#N/A</v>
      </c>
      <c r="G67" s="281"/>
      <c r="I67" s="264" t="e">
        <f>IF(K$6="Met","",IF(J$4="2019-2020","","2019-20 Adjustment"))</f>
        <v>#N/A</v>
      </c>
      <c r="J67" s="267" t="e">
        <f>IF(I67="","",'23. 19-20 Exc &amp; Adj'!B69)</f>
        <v>#N/A</v>
      </c>
      <c r="K67" s="281"/>
      <c r="L67" s="216"/>
      <c r="M67" s="264" t="e">
        <f>IF(O$6="Met","",IF(N$4="2019-2020","","2019-20 Adjustment"))</f>
        <v>#N/A</v>
      </c>
      <c r="N67" s="267" t="e">
        <f>IF(M67="","",'23. 19-20 Exc &amp; Adj'!B69)</f>
        <v>#N/A</v>
      </c>
      <c r="O67" s="281"/>
      <c r="P67" s="216"/>
    </row>
    <row r="68" spans="1:16" x14ac:dyDescent="0.25">
      <c r="A68" s="257" t="e">
        <f>IF(C$6="Met","",IF(OR(B$4="2019-2020",B$4="2018-2019",B$4="2017-2018"),"","2017-18 Adjustment"))</f>
        <v>#N/A</v>
      </c>
      <c r="B68" s="268" t="e">
        <f>IF(A68="","",'21. 17-18 Exc &amp; Adj'!B69)</f>
        <v>#N/A</v>
      </c>
      <c r="C68" s="281"/>
      <c r="E68" s="257" t="e">
        <f>IF(G$6="Met","",IF(OR(F$4="2019-2020",F$4="2018-2019",F$4="2017-2018"),"","2017-18 Adjustment"))</f>
        <v>#N/A</v>
      </c>
      <c r="F68" s="268" t="e">
        <f>IF(E68="","",'21. 17-18 Exc &amp; Adj'!B69)</f>
        <v>#N/A</v>
      </c>
      <c r="G68" s="281"/>
      <c r="I68" s="256" t="e">
        <f>IF(K$6="Met","",IF(OR(J$4="2019-2020",J$4="2018-2019"),"","2018-19 Adjustment"))</f>
        <v>#N/A</v>
      </c>
      <c r="J68" s="267" t="e">
        <f>IF(I68="","",'22. 18-19 Exc &amp; Adj'!B69)</f>
        <v>#N/A</v>
      </c>
      <c r="K68" s="281"/>
      <c r="L68" s="216"/>
      <c r="M68" s="256" t="e">
        <f>IF(O$6="Met","",IF(OR(N$4="2019-2020",N$4="2018-2019"),"","2018-19 Adjustment"))</f>
        <v>#N/A</v>
      </c>
      <c r="N68" s="267" t="e">
        <f>IF(M68="","",'22. 18-19 Exc &amp; Adj'!B69)</f>
        <v>#N/A</v>
      </c>
      <c r="O68" s="281"/>
      <c r="P68" s="216"/>
    </row>
    <row r="69" spans="1:16" x14ac:dyDescent="0.25">
      <c r="A69" s="257" t="e">
        <f>IF(C$6="Met","",IF(OR(B$4="2019-2020",B$4="2018-2019",B$4="2017-2018",B$4="2016-2017"),"","2016-17 Adjustment"))</f>
        <v>#N/A</v>
      </c>
      <c r="B69" s="268" t="e">
        <f>IF(A69="","",'20. 16-17 Exc &amp; Adj'!B69)</f>
        <v>#N/A</v>
      </c>
      <c r="C69" s="281"/>
      <c r="E69" s="257" t="e">
        <f>IF(G$6="Met","",IF(OR(F$4="2019-2020",F$4="2018-2019",F$4="2017-2018",F$4="2016-2017"),"","2016-17 Adjustment"))</f>
        <v>#N/A</v>
      </c>
      <c r="F69" s="268" t="e">
        <f>IF(E69="","",'20. 16-17 Exc &amp; Adj'!B69)</f>
        <v>#N/A</v>
      </c>
      <c r="G69" s="281"/>
      <c r="I69" s="257" t="e">
        <f>IF(K$6="Met","",IF(OR(J$4="2019-2020",J$4="2018-2019",J$4="2017-2018"),"","2017-18 Adjustment"))</f>
        <v>#N/A</v>
      </c>
      <c r="J69" s="268" t="e">
        <f>IF(I69="","",'21. 17-18 Exc &amp; Adj'!B69)</f>
        <v>#N/A</v>
      </c>
      <c r="K69" s="281"/>
      <c r="L69" s="216"/>
      <c r="M69" s="257" t="e">
        <f>IF(O$6="Met","",IF(OR(N$4="2019-2020",N$4="2018-2019",N$4="2017-2018"),"","2017-18 Adjustment"))</f>
        <v>#N/A</v>
      </c>
      <c r="N69" s="268" t="e">
        <f>IF(M69="","",'21. 17-18 Exc &amp; Adj'!B69)</f>
        <v>#N/A</v>
      </c>
      <c r="O69" s="281"/>
    </row>
    <row r="70" spans="1:16" x14ac:dyDescent="0.25">
      <c r="A70" s="488" t="s">
        <v>146</v>
      </c>
      <c r="B70" s="489"/>
      <c r="C70" s="281"/>
      <c r="E70" s="488" t="s">
        <v>146</v>
      </c>
      <c r="F70" s="489"/>
      <c r="G70" s="281"/>
      <c r="I70" s="257" t="e">
        <f>IF(K$6="Met","",IF(OR(J$4="2019-2020",J$4="2018-2019",J$4="2017-2018",J$4="2016-2017"),"","2016-17 Adjustment"))</f>
        <v>#N/A</v>
      </c>
      <c r="J70" s="268" t="e">
        <f>IF(I70="","",'20. 16-17 Exc &amp; Adj'!B69)</f>
        <v>#N/A</v>
      </c>
      <c r="K70" s="281"/>
      <c r="M70" s="257" t="e">
        <f>IF(O$6="Met","",IF(OR(N$4="2019-2020",N$4="2018-2019",N$4="2017-2018",N$4="2016-2017"),"","2016-17 Adjustment"))</f>
        <v>#N/A</v>
      </c>
      <c r="N70" s="268" t="e">
        <f>IF(M70="","",'20. 16-17 Exc &amp; Adj'!B69)</f>
        <v>#N/A</v>
      </c>
      <c r="O70" s="281"/>
    </row>
    <row r="71" spans="1:16" ht="16.5" thickBot="1" x14ac:dyDescent="0.3">
      <c r="A71" s="271" t="s">
        <v>75</v>
      </c>
      <c r="B71" s="312" t="e">
        <f>SUM(B65:B69)</f>
        <v>#N/A</v>
      </c>
      <c r="C71" s="282"/>
      <c r="E71" s="271" t="s">
        <v>75</v>
      </c>
      <c r="F71" s="312" t="e">
        <f>SUM(F65:F69)</f>
        <v>#N/A</v>
      </c>
      <c r="G71" s="282"/>
      <c r="I71" s="488" t="s">
        <v>146</v>
      </c>
      <c r="J71" s="489"/>
      <c r="K71" s="281"/>
      <c r="M71" s="488" t="s">
        <v>146</v>
      </c>
      <c r="N71" s="489"/>
      <c r="O71" s="281"/>
    </row>
    <row r="72" spans="1:16" x14ac:dyDescent="0.25">
      <c r="I72" s="274" t="s">
        <v>90</v>
      </c>
      <c r="J72" s="101" t="e">
        <f>SUM(J66:J70)</f>
        <v>#N/A</v>
      </c>
      <c r="K72" s="281"/>
      <c r="M72" s="274" t="s">
        <v>90</v>
      </c>
      <c r="N72" s="101" t="e">
        <f>SUM(N66:N70)</f>
        <v>#N/A</v>
      </c>
      <c r="O72" s="281"/>
    </row>
    <row r="73" spans="1:16" ht="16.5" thickBot="1" x14ac:dyDescent="0.3">
      <c r="I73" s="271" t="s">
        <v>91</v>
      </c>
      <c r="J73" s="272" t="e">
        <f>IF(J75=0,"",J72/J75)</f>
        <v>#N/A</v>
      </c>
      <c r="K73" s="282"/>
      <c r="M73" s="271" t="s">
        <v>91</v>
      </c>
      <c r="N73" s="272" t="e">
        <f>IF(N75=0,"",N72/N75)</f>
        <v>#N/A</v>
      </c>
      <c r="O73" s="282"/>
    </row>
    <row r="74" spans="1:16" s="45" customFormat="1" x14ac:dyDescent="0.25">
      <c r="A74" s="473" t="s">
        <v>255</v>
      </c>
      <c r="I74" s="490" t="s">
        <v>146</v>
      </c>
      <c r="J74" s="490"/>
      <c r="K74" s="490"/>
      <c r="L74" s="283"/>
      <c r="M74" s="490" t="s">
        <v>146</v>
      </c>
      <c r="N74" s="490"/>
      <c r="O74" s="490"/>
      <c r="P74" s="283"/>
    </row>
    <row r="75" spans="1:16" s="342" customFormat="1" x14ac:dyDescent="0.25">
      <c r="A75" s="417" t="s">
        <v>256</v>
      </c>
      <c r="I75" s="410" t="s">
        <v>87</v>
      </c>
      <c r="J75" s="284" t="e">
        <f>LOOKUP(J4,'4. Multi-Year MOE Summary'!$A$3:$A$12,'4. Multi-Year MOE Summary'!$C$3:$C$12)</f>
        <v>#N/A</v>
      </c>
      <c r="L75" s="410"/>
      <c r="M75" s="410" t="s">
        <v>87</v>
      </c>
      <c r="N75" s="284" t="e">
        <f>LOOKUP(N4,'4. Multi-Year MOE Summary'!$A$3:$A$12,'4. Multi-Year MOE Summary'!$C$3:$C$12)</f>
        <v>#N/A</v>
      </c>
      <c r="P75" s="410"/>
    </row>
    <row r="76" spans="1:16" x14ac:dyDescent="0.25">
      <c r="A76" s="491" t="s">
        <v>148</v>
      </c>
      <c r="B76" s="491"/>
      <c r="C76" s="491"/>
      <c r="D76" s="491"/>
      <c r="E76" s="491"/>
      <c r="F76" s="491"/>
      <c r="G76" s="491"/>
      <c r="H76" s="491"/>
      <c r="I76" s="491"/>
      <c r="J76" s="491"/>
      <c r="K76" s="491"/>
      <c r="L76" s="491"/>
      <c r="M76" s="491"/>
      <c r="N76" s="491"/>
      <c r="O76" s="491"/>
    </row>
  </sheetData>
  <sheetProtection algorithmName="SHA-512" hashValue="iLsw2+U4RcGc83K2NYE6j6jM5JW+o+0FpnTbaw/0aS+bSSrtWlX9IKtbV3gZqohX+IdbPfui2D3egGp+u1Gi8g==" saltValue="9y4zsjQjdlKIVUPJbeWutQ==" spinCount="100000" sheet="1" formatColumns="0" formatRows="0"/>
  <mergeCells count="35">
    <mergeCell ref="E60:F60"/>
    <mergeCell ref="A62:C62"/>
    <mergeCell ref="E62:G62"/>
    <mergeCell ref="E70:F70"/>
    <mergeCell ref="A12:C12"/>
    <mergeCell ref="A22:B22"/>
    <mergeCell ref="A30:B30"/>
    <mergeCell ref="A42:B42"/>
    <mergeCell ref="A51:B51"/>
    <mergeCell ref="A60:B60"/>
    <mergeCell ref="E12:G12"/>
    <mergeCell ref="E22:F22"/>
    <mergeCell ref="E30:F30"/>
    <mergeCell ref="E42:F42"/>
    <mergeCell ref="E51:F51"/>
    <mergeCell ref="M60:N60"/>
    <mergeCell ref="M63:O63"/>
    <mergeCell ref="I12:K12"/>
    <mergeCell ref="I22:J22"/>
    <mergeCell ref="I30:J30"/>
    <mergeCell ref="I42:J42"/>
    <mergeCell ref="I51:J51"/>
    <mergeCell ref="I60:J60"/>
    <mergeCell ref="M12:O12"/>
    <mergeCell ref="M22:N22"/>
    <mergeCell ref="M30:N30"/>
    <mergeCell ref="M42:N42"/>
    <mergeCell ref="M51:N51"/>
    <mergeCell ref="M71:N71"/>
    <mergeCell ref="M74:O74"/>
    <mergeCell ref="A76:O76"/>
    <mergeCell ref="I63:K63"/>
    <mergeCell ref="I71:J71"/>
    <mergeCell ref="I74:K74"/>
    <mergeCell ref="A70:B70"/>
  </mergeCells>
  <conditionalFormatting sqref="A37:B41">
    <cfRule type="containsBlanks" dxfId="2326" priority="381">
      <formula>LEN(TRIM(A37))=0</formula>
    </cfRule>
  </conditionalFormatting>
  <conditionalFormatting sqref="E37:F41">
    <cfRule type="containsBlanks" dxfId="2325" priority="343">
      <formula>LEN(TRIM(E37))=0</formula>
    </cfRule>
  </conditionalFormatting>
  <conditionalFormatting sqref="E46:F50">
    <cfRule type="containsBlanks" dxfId="2324" priority="342">
      <formula>LEN(TRIM(E46))=0</formula>
    </cfRule>
  </conditionalFormatting>
  <conditionalFormatting sqref="E55:F59">
    <cfRule type="containsBlanks" dxfId="2323" priority="311">
      <formula>LEN(TRIM(E55))=0</formula>
    </cfRule>
  </conditionalFormatting>
  <conditionalFormatting sqref="A65:B69">
    <cfRule type="containsBlanks" dxfId="2322" priority="358">
      <formula>LEN(TRIM(A65))=0</formula>
    </cfRule>
  </conditionalFormatting>
  <conditionalFormatting sqref="A17:B21">
    <cfRule type="containsBlanks" dxfId="2321" priority="353">
      <formula>LEN(TRIM(A17))=0</formula>
    </cfRule>
  </conditionalFormatting>
  <conditionalFormatting sqref="A46:B50">
    <cfRule type="containsBlanks" dxfId="2320" priority="347">
      <formula>LEN(TRIM(A46))=0</formula>
    </cfRule>
  </conditionalFormatting>
  <conditionalFormatting sqref="E65:F69">
    <cfRule type="containsBlanks" dxfId="2319" priority="324">
      <formula>LEN(TRIM(E65))=0</formula>
    </cfRule>
  </conditionalFormatting>
  <conditionalFormatting sqref="E25:F29">
    <cfRule type="containsBlanks" dxfId="2318" priority="317">
      <formula>LEN(TRIM(E25))=0</formula>
    </cfRule>
  </conditionalFormatting>
  <conditionalFormatting sqref="I25:J29">
    <cfRule type="containsBlanks" dxfId="2317" priority="281">
      <formula>LEN(TRIM(I25))=0</formula>
    </cfRule>
  </conditionalFormatting>
  <conditionalFormatting sqref="I37:J41">
    <cfRule type="containsBlanks" dxfId="2316" priority="279">
      <formula>LEN(TRIM(I37))=0</formula>
    </cfRule>
  </conditionalFormatting>
  <conditionalFormatting sqref="E17:F21">
    <cfRule type="containsBlanks" dxfId="2315" priority="236">
      <formula>LEN(TRIM(E17))=0</formula>
    </cfRule>
  </conditionalFormatting>
  <conditionalFormatting sqref="I17:J21">
    <cfRule type="containsBlanks" dxfId="2314" priority="235">
      <formula>LEN(TRIM(I17))=0</formula>
    </cfRule>
  </conditionalFormatting>
  <conditionalFormatting sqref="I46:J50">
    <cfRule type="containsBlanks" dxfId="2313" priority="143">
      <formula>LEN(TRIM(I46))=0</formula>
    </cfRule>
  </conditionalFormatting>
  <conditionalFormatting sqref="I55:J59">
    <cfRule type="containsBlanks" dxfId="2312" priority="142">
      <formula>LEN(TRIM(I55))=0</formula>
    </cfRule>
  </conditionalFormatting>
  <conditionalFormatting sqref="M46:N50">
    <cfRule type="containsBlanks" dxfId="2311" priority="140">
      <formula>LEN(TRIM(M46))=0</formula>
    </cfRule>
  </conditionalFormatting>
  <conditionalFormatting sqref="M37:N41">
    <cfRule type="containsBlanks" dxfId="2310" priority="139">
      <formula>LEN(TRIM(M37))=0</formula>
    </cfRule>
  </conditionalFormatting>
  <conditionalFormatting sqref="I66:J70">
    <cfRule type="containsBlanks" dxfId="2309" priority="135">
      <formula>LEN(TRIM(I66))=0</formula>
    </cfRule>
  </conditionalFormatting>
  <conditionalFormatting sqref="M66:N70">
    <cfRule type="containsBlanks" dxfId="2308" priority="134">
      <formula>LEN(TRIM(M66))=0</formula>
    </cfRule>
  </conditionalFormatting>
  <conditionalFormatting sqref="M55:N59">
    <cfRule type="containsBlanks" dxfId="2307" priority="104">
      <formula>LEN(TRIM(M55))=0</formula>
    </cfRule>
  </conditionalFormatting>
  <conditionalFormatting sqref="M25:N29">
    <cfRule type="containsBlanks" dxfId="2306" priority="87">
      <formula>LEN(TRIM(M25))=0</formula>
    </cfRule>
  </conditionalFormatting>
  <conditionalFormatting sqref="M17:N21">
    <cfRule type="containsBlanks" dxfId="2305" priority="73">
      <formula>LEN(TRIM(M17))=0</formula>
    </cfRule>
  </conditionalFormatting>
  <conditionalFormatting sqref="A25:B29">
    <cfRule type="containsBlanks" dxfId="2304" priority="3">
      <formula>LEN(TRIM(A25))=0</formula>
    </cfRule>
  </conditionalFormatting>
  <conditionalFormatting sqref="A55:B59">
    <cfRule type="containsBlanks" dxfId="2303" priority="1">
      <formula>LEN(TRIM(A55))=0</formula>
    </cfRule>
  </conditionalFormatting>
  <conditionalFormatting sqref="C6 C9 C11">
    <cfRule type="containsText" dxfId="2302" priority="128" operator="containsText" text="Did Not Meet">
      <formula>NOT(ISERROR(SEARCH("Did Not Meet",C6)))</formula>
    </cfRule>
    <cfRule type="containsText" dxfId="2301" priority="129" operator="containsText" text="Met">
      <formula>NOT(ISERROR(SEARCH("Met",C6)))</formula>
    </cfRule>
  </conditionalFormatting>
  <conditionalFormatting sqref="G6 G9 G11">
    <cfRule type="containsText" dxfId="2300" priority="126" operator="containsText" text="Did Not Meet">
      <formula>NOT(ISERROR(SEARCH("Did Not Meet",G6)))</formula>
    </cfRule>
    <cfRule type="containsText" dxfId="2299" priority="127" operator="containsText" text="Met">
      <formula>NOT(ISERROR(SEARCH("Met",G6)))</formula>
    </cfRule>
  </conditionalFormatting>
  <conditionalFormatting sqref="K6 K9 K11">
    <cfRule type="containsText" dxfId="2298" priority="124" operator="containsText" text="Did Not Meet">
      <formula>NOT(ISERROR(SEARCH("Did Not Meet",K6)))</formula>
    </cfRule>
    <cfRule type="containsText" dxfId="2297" priority="125" operator="containsText" text="Met">
      <formula>NOT(ISERROR(SEARCH("Met",K6)))</formula>
    </cfRule>
  </conditionalFormatting>
  <conditionalFormatting sqref="O6 O9 O11">
    <cfRule type="containsText" dxfId="2296" priority="122" operator="containsText" text="Did Not Meet">
      <formula>NOT(ISERROR(SEARCH("Did Not Meet",O6)))</formula>
    </cfRule>
    <cfRule type="containsText" dxfId="2295" priority="123" operator="containsText" text="Met">
      <formula>NOT(ISERROR(SEARCH("Met",O6)))</formula>
    </cfRule>
  </conditionalFormatting>
  <hyperlinks>
    <hyperlink ref="A75" r:id="rId1" xr:uid="{00000000-0004-0000-0500-000000000000}"/>
  </hyperlinks>
  <pageMargins left="0.7" right="0.7" top="0.75" bottom="0.75" header="0.3" footer="0.3"/>
  <pageSetup orientation="portrait" r:id="rId2"/>
  <tableParts count="2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extLst>
    <ext xmlns:x14="http://schemas.microsoft.com/office/spreadsheetml/2009/9/main" uri="{78C0D931-6437-407d-A8EE-F0AAD7539E65}">
      <x14:conditionalFormattings>
        <x14:conditionalFormatting xmlns:xm="http://schemas.microsoft.com/office/excel/2006/main">
          <x14:cfRule type="expression" priority="132" id="{F693E4BC-EA40-434A-8E8C-AB0C7E1C8952}">
            <xm:f>'3. Getting Started'!$B$9="No"</xm:f>
            <x14:dxf>
              <fill>
                <patternFill>
                  <bgColor theme="1"/>
                </patternFill>
              </fill>
            </x14:dxf>
          </x14:cfRule>
          <xm:sqref>E59:F59</xm:sqref>
        </x14:conditionalFormatting>
        <x14:conditionalFormatting xmlns:xm="http://schemas.microsoft.com/office/excel/2006/main">
          <x14:cfRule type="expression" priority="131" id="{12C15A58-BE1D-463E-B8A5-DBA3262354B7}">
            <xm:f>'3. Getting Started'!$B$9="No"</xm:f>
            <x14:dxf>
              <fill>
                <patternFill>
                  <bgColor theme="1"/>
                </patternFill>
              </fill>
            </x14:dxf>
          </x14:cfRule>
          <xm:sqref>I59:J59</xm:sqref>
        </x14:conditionalFormatting>
        <x14:conditionalFormatting xmlns:xm="http://schemas.microsoft.com/office/excel/2006/main">
          <x14:cfRule type="expression" priority="121" id="{8B664FD9-D642-4D4E-868D-BDD134607BF0}">
            <xm:f>'3. Getting Started'!$B$13="No"</xm:f>
            <x14:dxf>
              <fill>
                <patternFill>
                  <bgColor theme="1"/>
                </patternFill>
              </fill>
            </x14:dxf>
          </x14:cfRule>
          <xm:sqref>A55:B55</xm:sqref>
        </x14:conditionalFormatting>
        <x14:conditionalFormatting xmlns:xm="http://schemas.microsoft.com/office/excel/2006/main">
          <x14:cfRule type="expression" priority="120" id="{BAED80E2-6C85-4AE1-A2FB-4C331BC7D6A3}">
            <xm:f>'3. Getting Started'!$B$12="No"</xm:f>
            <x14:dxf>
              <fill>
                <patternFill>
                  <bgColor theme="1"/>
                </patternFill>
              </fill>
            </x14:dxf>
          </x14:cfRule>
          <xm:sqref>A56:B56</xm:sqref>
        </x14:conditionalFormatting>
        <x14:conditionalFormatting xmlns:xm="http://schemas.microsoft.com/office/excel/2006/main">
          <x14:cfRule type="expression" priority="119" id="{5B43BDE8-C938-4661-8E23-B6710A0F81EC}">
            <xm:f>'3. Getting Started'!$B$11="No"</xm:f>
            <x14:dxf>
              <fill>
                <patternFill>
                  <bgColor theme="1"/>
                </patternFill>
              </fill>
            </x14:dxf>
          </x14:cfRule>
          <xm:sqref>A57:B57</xm:sqref>
        </x14:conditionalFormatting>
        <x14:conditionalFormatting xmlns:xm="http://schemas.microsoft.com/office/excel/2006/main">
          <x14:cfRule type="expression" priority="118" id="{1D5F64A7-43D8-4A14-B8A0-D88C788FA9CA}">
            <xm:f>'3. Getting Started'!$B$10="No"</xm:f>
            <x14:dxf>
              <fill>
                <patternFill>
                  <bgColor theme="1"/>
                </patternFill>
              </fill>
            </x14:dxf>
          </x14:cfRule>
          <xm:sqref>A58:B58</xm:sqref>
        </x14:conditionalFormatting>
        <x14:conditionalFormatting xmlns:xm="http://schemas.microsoft.com/office/excel/2006/main">
          <x14:cfRule type="expression" priority="117" id="{D6256D3A-8D55-4650-AFEF-1364F8BE326C}">
            <xm:f>'3. Getting Started'!$B$13="No"</xm:f>
            <x14:dxf>
              <fill>
                <patternFill>
                  <bgColor theme="1"/>
                </patternFill>
              </fill>
            </x14:dxf>
          </x14:cfRule>
          <xm:sqref>E55:F55</xm:sqref>
        </x14:conditionalFormatting>
        <x14:conditionalFormatting xmlns:xm="http://schemas.microsoft.com/office/excel/2006/main">
          <x14:cfRule type="expression" priority="116" id="{37163DE5-7261-43A6-8598-3B0027DD70E5}">
            <xm:f>'3. Getting Started'!$B$12="No"</xm:f>
            <x14:dxf>
              <fill>
                <patternFill>
                  <bgColor theme="1"/>
                </patternFill>
              </fill>
            </x14:dxf>
          </x14:cfRule>
          <xm:sqref>E56:F56</xm:sqref>
        </x14:conditionalFormatting>
        <x14:conditionalFormatting xmlns:xm="http://schemas.microsoft.com/office/excel/2006/main">
          <x14:cfRule type="expression" priority="115" id="{B08BCEDA-D9AF-40B5-8B78-E5E1202846DF}">
            <xm:f>'3. Getting Started'!$B$11="No"</xm:f>
            <x14:dxf>
              <fill>
                <patternFill>
                  <bgColor theme="1"/>
                </patternFill>
              </fill>
            </x14:dxf>
          </x14:cfRule>
          <xm:sqref>E57:F57</xm:sqref>
        </x14:conditionalFormatting>
        <x14:conditionalFormatting xmlns:xm="http://schemas.microsoft.com/office/excel/2006/main">
          <x14:cfRule type="expression" priority="114" id="{56F8FC32-7EB4-4129-ABF7-D612DB6F4C6B}">
            <xm:f>'3. Getting Started'!$B$10="No"</xm:f>
            <x14:dxf>
              <fill>
                <patternFill>
                  <bgColor theme="1"/>
                </patternFill>
              </fill>
            </x14:dxf>
          </x14:cfRule>
          <xm:sqref>E58:F58</xm:sqref>
        </x14:conditionalFormatting>
        <x14:conditionalFormatting xmlns:xm="http://schemas.microsoft.com/office/excel/2006/main">
          <x14:cfRule type="expression" priority="113" id="{C9D46761-D8E4-48F3-B012-A0D4C1FB64D5}">
            <xm:f>'3. Getting Started'!$B$13="No"</xm:f>
            <x14:dxf>
              <fill>
                <patternFill>
                  <bgColor theme="1"/>
                </patternFill>
              </fill>
            </x14:dxf>
          </x14:cfRule>
          <xm:sqref>I55:J55</xm:sqref>
        </x14:conditionalFormatting>
        <x14:conditionalFormatting xmlns:xm="http://schemas.microsoft.com/office/excel/2006/main">
          <x14:cfRule type="expression" priority="112" id="{3A060168-AEF3-4A72-8A10-556C8A9CECBD}">
            <xm:f>'3. Getting Started'!$B$12="No"</xm:f>
            <x14:dxf>
              <fill>
                <patternFill>
                  <bgColor theme="1"/>
                </patternFill>
              </fill>
            </x14:dxf>
          </x14:cfRule>
          <xm:sqref>I56:J56</xm:sqref>
        </x14:conditionalFormatting>
        <x14:conditionalFormatting xmlns:xm="http://schemas.microsoft.com/office/excel/2006/main">
          <x14:cfRule type="expression" priority="111" id="{9E08D399-7A18-440C-9505-975F2AA8932F}">
            <xm:f>'3. Getting Started'!$B$11="No"</xm:f>
            <x14:dxf>
              <fill>
                <patternFill>
                  <bgColor theme="1"/>
                </patternFill>
              </fill>
            </x14:dxf>
          </x14:cfRule>
          <xm:sqref>I57:J57</xm:sqref>
        </x14:conditionalFormatting>
        <x14:conditionalFormatting xmlns:xm="http://schemas.microsoft.com/office/excel/2006/main">
          <x14:cfRule type="expression" priority="110" id="{B7934FDC-AA2F-4532-A127-A16A08395021}">
            <xm:f>'3. Getting Started'!$B$10="No"</xm:f>
            <x14:dxf>
              <fill>
                <patternFill>
                  <bgColor theme="1"/>
                </patternFill>
              </fill>
            </x14:dxf>
          </x14:cfRule>
          <xm:sqref>I58:J58</xm:sqref>
        </x14:conditionalFormatting>
        <x14:conditionalFormatting xmlns:xm="http://schemas.microsoft.com/office/excel/2006/main">
          <x14:cfRule type="expression" priority="103" id="{BEF04446-7D33-48A1-BF0B-01C25B12DD3C}">
            <xm:f>'3. Getting Started'!$B$9="No"</xm:f>
            <x14:dxf>
              <fill>
                <patternFill>
                  <bgColor theme="1"/>
                </patternFill>
              </fill>
            </x14:dxf>
          </x14:cfRule>
          <xm:sqref>M59:N59</xm:sqref>
        </x14:conditionalFormatting>
        <x14:conditionalFormatting xmlns:xm="http://schemas.microsoft.com/office/excel/2006/main">
          <x14:cfRule type="expression" priority="102" id="{F965A231-F955-420F-83DA-ACFA8BE3FB11}">
            <xm:f>'3. Getting Started'!$B$13="No"</xm:f>
            <x14:dxf>
              <fill>
                <patternFill>
                  <bgColor theme="1"/>
                </patternFill>
              </fill>
            </x14:dxf>
          </x14:cfRule>
          <xm:sqref>M55:N55</xm:sqref>
        </x14:conditionalFormatting>
        <x14:conditionalFormatting xmlns:xm="http://schemas.microsoft.com/office/excel/2006/main">
          <x14:cfRule type="expression" priority="101" id="{F503A027-36A1-4F0E-BFE2-C4B90700567C}">
            <xm:f>'3. Getting Started'!$B$12="No"</xm:f>
            <x14:dxf>
              <fill>
                <patternFill>
                  <bgColor theme="1"/>
                </patternFill>
              </fill>
            </x14:dxf>
          </x14:cfRule>
          <xm:sqref>M56:N56</xm:sqref>
        </x14:conditionalFormatting>
        <x14:conditionalFormatting xmlns:xm="http://schemas.microsoft.com/office/excel/2006/main">
          <x14:cfRule type="expression" priority="100" id="{F3CFC4B7-F259-4AFB-958C-47132A97EEAA}">
            <xm:f>'3. Getting Started'!$B$11="No"</xm:f>
            <x14:dxf>
              <fill>
                <patternFill>
                  <bgColor theme="1"/>
                </patternFill>
              </fill>
            </x14:dxf>
          </x14:cfRule>
          <xm:sqref>M57:N57</xm:sqref>
        </x14:conditionalFormatting>
        <x14:conditionalFormatting xmlns:xm="http://schemas.microsoft.com/office/excel/2006/main">
          <x14:cfRule type="expression" priority="99" id="{0578DA2F-BECC-4852-9DFB-2654996DF5CC}">
            <xm:f>'3. Getting Started'!$B$10="No"</xm:f>
            <x14:dxf>
              <fill>
                <patternFill>
                  <bgColor theme="1"/>
                </patternFill>
              </fill>
            </x14:dxf>
          </x14:cfRule>
          <xm:sqref>M58:N58</xm:sqref>
        </x14:conditionalFormatting>
        <x14:conditionalFormatting xmlns:xm="http://schemas.microsoft.com/office/excel/2006/main">
          <x14:cfRule type="expression" priority="822" id="{4C423803-8C7A-4DB4-8AB0-7D9B930BAA2E}">
            <xm:f>'3. Getting Started'!$B$6="No"</xm:f>
            <x14:dxf>
              <font>
                <color theme="1"/>
              </font>
              <fill>
                <patternFill>
                  <bgColor theme="1"/>
                </patternFill>
              </fill>
            </x14:dxf>
          </x14:cfRule>
          <xm:sqref>A3:C71</xm:sqref>
        </x14:conditionalFormatting>
        <x14:conditionalFormatting xmlns:xm="http://schemas.microsoft.com/office/excel/2006/main">
          <x14:cfRule type="expression" priority="4" id="{799AE839-50B3-4FCD-8CF8-A5B1C36AF686}">
            <xm:f>'3. Getting Started'!$B$6="No"</xm:f>
            <x14:dxf>
              <font>
                <color theme="1"/>
              </font>
              <fill>
                <patternFill>
                  <bgColor theme="1"/>
                </patternFill>
              </fill>
            </x14:dxf>
          </x14:cfRule>
          <xm:sqref>I3:K75</xm:sqref>
        </x14:conditionalFormatting>
        <x14:conditionalFormatting xmlns:xm="http://schemas.microsoft.com/office/excel/2006/main">
          <x14:cfRule type="expression" priority="2" id="{5B493D2B-094A-443E-B8EB-56973F745A66}">
            <xm:f>'3. Getting Started'!$B$9="No"</xm:f>
            <x14:dxf>
              <fill>
                <patternFill>
                  <bgColor theme="1"/>
                </patternFill>
              </fill>
            </x14:dxf>
          </x14:cfRule>
          <xm:sqref>A59:B59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Lists!$D$2:$D$3</xm:f>
          </x14:formula1>
          <xm:sqref>B1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theme="9"/>
    <pageSetUpPr autoPageBreaks="0"/>
  </sheetPr>
  <dimension ref="A1:AB73"/>
  <sheetViews>
    <sheetView showGridLines="0" zoomScale="90" zoomScaleNormal="90" zoomScalePageLayoutView="90" workbookViewId="0">
      <pane ySplit="2" topLeftCell="A3" activePane="bottomLeft" state="frozen"/>
      <selection pane="bottomLeft" activeCell="A3" sqref="A3"/>
    </sheetView>
  </sheetViews>
  <sheetFormatPr defaultColWidth="0" defaultRowHeight="15.75" zeroHeight="1" x14ac:dyDescent="0.25"/>
  <cols>
    <col min="1" max="1" width="35.25" style="83" customWidth="1"/>
    <col min="2" max="2" width="28.75" style="83" bestFit="1" customWidth="1"/>
    <col min="3" max="5" width="24.75" style="83" customWidth="1"/>
    <col min="6" max="6" width="29.75" style="83" bestFit="1" customWidth="1"/>
    <col min="7" max="7" width="24.75" style="83" customWidth="1"/>
    <col min="8" max="8" width="35.25" style="83" customWidth="1"/>
    <col min="9" max="9" width="28.75" style="83" bestFit="1" customWidth="1"/>
    <col min="10" max="12" width="24.75" style="83" customWidth="1"/>
    <col min="13" max="13" width="29.75" style="83" bestFit="1" customWidth="1"/>
    <col min="14" max="18" width="10.75" style="83" hidden="1" customWidth="1"/>
    <col min="19" max="19" width="12" style="83" hidden="1" customWidth="1"/>
    <col min="20" max="28" width="0" style="83" hidden="1" customWidth="1"/>
    <col min="29" max="16384" width="10.75" style="83" hidden="1"/>
  </cols>
  <sheetData>
    <row r="1" spans="1:20" ht="25.9" customHeight="1" thickBot="1" x14ac:dyDescent="0.3">
      <c r="A1" s="19" t="s">
        <v>102</v>
      </c>
      <c r="D1" s="453" t="s">
        <v>165</v>
      </c>
      <c r="E1" s="83" t="str">
        <f>IF('3. Getting Started'!B2="","",'3. Getting Started'!B2)</f>
        <v/>
      </c>
      <c r="K1" s="453" t="s">
        <v>165</v>
      </c>
      <c r="L1" s="83" t="str">
        <f>IF('3. Getting Started'!B2="","",'3. Getting Started'!B2)</f>
        <v/>
      </c>
    </row>
    <row r="2" spans="1:20" ht="25.9" customHeight="1" thickBot="1" x14ac:dyDescent="0.3">
      <c r="A2" s="338" t="s">
        <v>230</v>
      </c>
      <c r="B2" s="204"/>
      <c r="C2" s="204"/>
      <c r="D2" s="204"/>
      <c r="E2" s="204"/>
      <c r="F2" s="209"/>
      <c r="G2" s="154"/>
      <c r="H2" s="338" t="s">
        <v>231</v>
      </c>
      <c r="I2" s="204"/>
      <c r="J2" s="204"/>
      <c r="K2" s="204"/>
      <c r="L2" s="204"/>
      <c r="M2" s="209"/>
      <c r="N2" s="340"/>
      <c r="O2" s="123"/>
      <c r="P2" s="123"/>
      <c r="Q2" s="123"/>
      <c r="R2" s="123"/>
      <c r="S2" s="123"/>
      <c r="T2" s="123"/>
    </row>
    <row r="3" spans="1:20" x14ac:dyDescent="0.25">
      <c r="A3" s="46" t="s">
        <v>153</v>
      </c>
      <c r="B3" s="47"/>
      <c r="C3" s="48"/>
      <c r="D3" s="48"/>
      <c r="E3" s="48"/>
      <c r="F3" s="49"/>
      <c r="G3" s="50"/>
      <c r="H3" s="46" t="s">
        <v>153</v>
      </c>
      <c r="I3" s="47"/>
      <c r="J3" s="48"/>
      <c r="K3" s="48"/>
      <c r="L3" s="48"/>
      <c r="M3" s="49"/>
      <c r="N3" s="124"/>
      <c r="O3" s="124"/>
      <c r="P3" s="124"/>
      <c r="Q3" s="124"/>
      <c r="R3" s="124"/>
      <c r="S3" s="124"/>
    </row>
    <row r="4" spans="1:20" x14ac:dyDescent="0.25">
      <c r="A4" s="51" t="s">
        <v>163</v>
      </c>
      <c r="B4" s="52"/>
      <c r="C4" s="50"/>
      <c r="D4" s="50"/>
      <c r="E4" s="50"/>
      <c r="F4" s="53"/>
      <c r="G4" s="50"/>
      <c r="H4" s="51" t="s">
        <v>163</v>
      </c>
      <c r="I4" s="52"/>
      <c r="J4" s="50"/>
      <c r="K4" s="50"/>
      <c r="L4" s="50"/>
      <c r="M4" s="53"/>
      <c r="N4" s="55"/>
      <c r="O4" s="55"/>
      <c r="P4" s="55"/>
      <c r="Q4" s="55"/>
      <c r="R4" s="55"/>
    </row>
    <row r="5" spans="1:20" ht="35.65" customHeight="1" thickBot="1" x14ac:dyDescent="0.3">
      <c r="A5" s="155" t="s">
        <v>20</v>
      </c>
      <c r="B5" s="54"/>
      <c r="C5" s="54"/>
      <c r="D5" s="54"/>
      <c r="E5" s="54"/>
      <c r="F5" s="145"/>
      <c r="G5" s="54"/>
      <c r="H5" s="155" t="s">
        <v>20</v>
      </c>
      <c r="I5" s="54"/>
      <c r="J5" s="54"/>
      <c r="K5" s="54"/>
      <c r="L5" s="54"/>
      <c r="M5" s="145"/>
      <c r="N5" s="55"/>
      <c r="O5" s="55"/>
      <c r="P5" s="55"/>
      <c r="Q5" s="55"/>
      <c r="R5" s="55"/>
      <c r="S5" s="55"/>
    </row>
    <row r="6" spans="1:20" x14ac:dyDescent="0.25">
      <c r="A6" s="56" t="s">
        <v>21</v>
      </c>
      <c r="B6" s="57" t="s">
        <v>22</v>
      </c>
      <c r="C6" s="58" t="s">
        <v>23</v>
      </c>
      <c r="D6" s="58" t="s">
        <v>82</v>
      </c>
      <c r="E6" s="59" t="s">
        <v>83</v>
      </c>
      <c r="F6" s="146" t="s">
        <v>115</v>
      </c>
      <c r="G6" s="60"/>
      <c r="H6" s="56" t="s">
        <v>21</v>
      </c>
      <c r="I6" s="57" t="s">
        <v>22</v>
      </c>
      <c r="J6" s="58" t="s">
        <v>23</v>
      </c>
      <c r="K6" s="58" t="s">
        <v>82</v>
      </c>
      <c r="L6" s="59" t="s">
        <v>83</v>
      </c>
      <c r="M6" s="146" t="s">
        <v>116</v>
      </c>
      <c r="N6" s="55"/>
      <c r="O6" s="55"/>
    </row>
    <row r="7" spans="1:20" x14ac:dyDescent="0.25">
      <c r="A7" s="23"/>
      <c r="B7" s="20"/>
      <c r="C7" s="20"/>
      <c r="D7" s="21"/>
      <c r="E7" s="21"/>
      <c r="F7" s="63">
        <f>D7+E7</f>
        <v>0</v>
      </c>
      <c r="G7" s="64"/>
      <c r="H7" s="23"/>
      <c r="I7" s="20"/>
      <c r="J7" s="20"/>
      <c r="K7" s="21"/>
      <c r="L7" s="21"/>
      <c r="M7" s="63">
        <f>K7+L7</f>
        <v>0</v>
      </c>
      <c r="N7" s="64"/>
      <c r="O7" s="64"/>
    </row>
    <row r="8" spans="1:20" x14ac:dyDescent="0.25">
      <c r="A8" s="23"/>
      <c r="B8" s="20"/>
      <c r="C8" s="20"/>
      <c r="D8" s="21"/>
      <c r="E8" s="21"/>
      <c r="F8" s="63">
        <f>D8+E8</f>
        <v>0</v>
      </c>
      <c r="G8" s="64"/>
      <c r="H8" s="23"/>
      <c r="I8" s="20"/>
      <c r="J8" s="20"/>
      <c r="K8" s="21"/>
      <c r="L8" s="21"/>
      <c r="M8" s="63">
        <f>K8+L8</f>
        <v>0</v>
      </c>
      <c r="N8" s="64"/>
      <c r="O8" s="64"/>
    </row>
    <row r="9" spans="1:20" x14ac:dyDescent="0.25">
      <c r="A9" s="23"/>
      <c r="B9" s="20"/>
      <c r="C9" s="20"/>
      <c r="D9" s="21"/>
      <c r="E9" s="21"/>
      <c r="F9" s="63">
        <f>D9+E9</f>
        <v>0</v>
      </c>
      <c r="G9" s="64"/>
      <c r="H9" s="23"/>
      <c r="I9" s="20"/>
      <c r="J9" s="20"/>
      <c r="K9" s="21"/>
      <c r="L9" s="21"/>
      <c r="M9" s="63">
        <f>K9+L9</f>
        <v>0</v>
      </c>
      <c r="N9" s="64"/>
      <c r="O9" s="64"/>
    </row>
    <row r="10" spans="1:20" x14ac:dyDescent="0.25">
      <c r="A10" s="23"/>
      <c r="B10" s="20"/>
      <c r="C10" s="20"/>
      <c r="D10" s="21"/>
      <c r="E10" s="21"/>
      <c r="F10" s="63">
        <f>D10+E10</f>
        <v>0</v>
      </c>
      <c r="G10" s="64"/>
      <c r="H10" s="23"/>
      <c r="I10" s="20"/>
      <c r="J10" s="20"/>
      <c r="K10" s="21"/>
      <c r="L10" s="21"/>
      <c r="M10" s="63">
        <f>K10+L10</f>
        <v>0</v>
      </c>
      <c r="N10" s="64"/>
      <c r="O10" s="64"/>
    </row>
    <row r="11" spans="1:20" x14ac:dyDescent="0.25">
      <c r="A11" s="23"/>
      <c r="B11" s="20"/>
      <c r="C11" s="20"/>
      <c r="D11" s="21"/>
      <c r="E11" s="21"/>
      <c r="F11" s="63">
        <f>D11+E11</f>
        <v>0</v>
      </c>
      <c r="G11" s="64"/>
      <c r="H11" s="23"/>
      <c r="I11" s="20"/>
      <c r="J11" s="20"/>
      <c r="K11" s="21"/>
      <c r="L11" s="21"/>
      <c r="M11" s="63">
        <f>K11+L11</f>
        <v>0</v>
      </c>
      <c r="N11" s="64"/>
      <c r="O11" s="64"/>
    </row>
    <row r="12" spans="1:20" ht="16.5" thickBot="1" x14ac:dyDescent="0.3">
      <c r="A12" s="65"/>
      <c r="B12" s="66"/>
      <c r="C12" s="67" t="s">
        <v>24</v>
      </c>
      <c r="D12" s="68">
        <f t="shared" ref="D12:F12" si="0">SUM(D7:D11)</f>
        <v>0</v>
      </c>
      <c r="E12" s="68">
        <f t="shared" si="0"/>
        <v>0</v>
      </c>
      <c r="F12" s="69">
        <f t="shared" si="0"/>
        <v>0</v>
      </c>
      <c r="G12" s="64"/>
      <c r="H12" s="65"/>
      <c r="I12" s="66"/>
      <c r="J12" s="67" t="s">
        <v>24</v>
      </c>
      <c r="K12" s="68">
        <f t="shared" ref="K12:M12" si="1">SUM(K7:K11)</f>
        <v>0</v>
      </c>
      <c r="L12" s="68">
        <f t="shared" si="1"/>
        <v>0</v>
      </c>
      <c r="M12" s="69">
        <f t="shared" si="1"/>
        <v>0</v>
      </c>
      <c r="N12" s="64"/>
      <c r="O12" s="64"/>
    </row>
    <row r="13" spans="1:20" ht="40.15" customHeight="1" thickBot="1" x14ac:dyDescent="0.3">
      <c r="A13" s="156" t="s">
        <v>25</v>
      </c>
      <c r="B13" s="42"/>
      <c r="C13" s="42"/>
      <c r="D13" s="42"/>
      <c r="E13" s="42"/>
      <c r="F13" s="147"/>
      <c r="G13" s="54"/>
      <c r="H13" s="156" t="s">
        <v>25</v>
      </c>
      <c r="I13" s="42"/>
      <c r="J13" s="42"/>
      <c r="K13" s="42"/>
      <c r="L13" s="42"/>
      <c r="M13" s="147"/>
      <c r="N13" s="55"/>
      <c r="O13" s="55"/>
      <c r="P13" s="55"/>
      <c r="Q13" s="55"/>
      <c r="R13" s="55"/>
      <c r="S13" s="70"/>
    </row>
    <row r="14" spans="1:20" x14ac:dyDescent="0.25">
      <c r="A14" s="71" t="s">
        <v>21</v>
      </c>
      <c r="B14" s="72" t="s">
        <v>22</v>
      </c>
      <c r="C14" s="73" t="s">
        <v>62</v>
      </c>
      <c r="D14" s="58" t="s">
        <v>82</v>
      </c>
      <c r="E14" s="59" t="s">
        <v>83</v>
      </c>
      <c r="F14" s="146" t="s">
        <v>115</v>
      </c>
      <c r="G14" s="74"/>
      <c r="H14" s="71" t="s">
        <v>21</v>
      </c>
      <c r="I14" s="72" t="s">
        <v>22</v>
      </c>
      <c r="J14" s="73" t="s">
        <v>62</v>
      </c>
      <c r="K14" s="58" t="s">
        <v>82</v>
      </c>
      <c r="L14" s="59" t="s">
        <v>83</v>
      </c>
      <c r="M14" s="146" t="s">
        <v>116</v>
      </c>
      <c r="N14" s="123"/>
      <c r="O14" s="125"/>
    </row>
    <row r="15" spans="1:20" x14ac:dyDescent="0.25">
      <c r="A15" s="24"/>
      <c r="B15" s="39"/>
      <c r="C15" s="451"/>
      <c r="D15" s="21"/>
      <c r="E15" s="21"/>
      <c r="F15" s="63">
        <f t="shared" ref="F15:F19" si="2">D15+E15</f>
        <v>0</v>
      </c>
      <c r="G15" s="64"/>
      <c r="H15" s="24"/>
      <c r="I15" s="39"/>
      <c r="J15" s="451"/>
      <c r="K15" s="21"/>
      <c r="L15" s="21"/>
      <c r="M15" s="63">
        <f t="shared" ref="M15:M19" si="3">K15+L15</f>
        <v>0</v>
      </c>
      <c r="N15" s="64"/>
      <c r="O15" s="64"/>
    </row>
    <row r="16" spans="1:20" x14ac:dyDescent="0.25">
      <c r="A16" s="24"/>
      <c r="B16" s="39"/>
      <c r="C16" s="451"/>
      <c r="D16" s="21"/>
      <c r="E16" s="21"/>
      <c r="F16" s="63">
        <f t="shared" si="2"/>
        <v>0</v>
      </c>
      <c r="G16" s="64"/>
      <c r="H16" s="24"/>
      <c r="I16" s="39"/>
      <c r="J16" s="451"/>
      <c r="K16" s="21"/>
      <c r="L16" s="21"/>
      <c r="M16" s="63">
        <f t="shared" si="3"/>
        <v>0</v>
      </c>
      <c r="N16" s="64"/>
      <c r="O16" s="64"/>
    </row>
    <row r="17" spans="1:19" x14ac:dyDescent="0.25">
      <c r="A17" s="24"/>
      <c r="B17" s="39"/>
      <c r="C17" s="451"/>
      <c r="D17" s="21"/>
      <c r="E17" s="21"/>
      <c r="F17" s="63">
        <f t="shared" si="2"/>
        <v>0</v>
      </c>
      <c r="G17" s="64"/>
      <c r="H17" s="24"/>
      <c r="I17" s="39"/>
      <c r="J17" s="451"/>
      <c r="K17" s="21"/>
      <c r="L17" s="21"/>
      <c r="M17" s="63">
        <f t="shared" si="3"/>
        <v>0</v>
      </c>
      <c r="N17" s="64"/>
      <c r="O17" s="64"/>
    </row>
    <row r="18" spans="1:19" x14ac:dyDescent="0.25">
      <c r="A18" s="24"/>
      <c r="B18" s="39"/>
      <c r="C18" s="451"/>
      <c r="D18" s="21"/>
      <c r="E18" s="21"/>
      <c r="F18" s="63">
        <f t="shared" si="2"/>
        <v>0</v>
      </c>
      <c r="G18" s="64"/>
      <c r="H18" s="24"/>
      <c r="I18" s="39"/>
      <c r="J18" s="451"/>
      <c r="K18" s="21"/>
      <c r="L18" s="21"/>
      <c r="M18" s="63">
        <f t="shared" si="3"/>
        <v>0</v>
      </c>
      <c r="N18" s="64"/>
      <c r="O18" s="64"/>
    </row>
    <row r="19" spans="1:19" x14ac:dyDescent="0.25">
      <c r="A19" s="24"/>
      <c r="B19" s="39"/>
      <c r="C19" s="451"/>
      <c r="D19" s="21"/>
      <c r="E19" s="21"/>
      <c r="F19" s="63">
        <f t="shared" si="2"/>
        <v>0</v>
      </c>
      <c r="G19" s="64"/>
      <c r="H19" s="24"/>
      <c r="I19" s="39"/>
      <c r="J19" s="451"/>
      <c r="K19" s="21"/>
      <c r="L19" s="21"/>
      <c r="M19" s="63">
        <f t="shared" si="3"/>
        <v>0</v>
      </c>
      <c r="N19" s="64"/>
      <c r="O19" s="64"/>
    </row>
    <row r="20" spans="1:19" x14ac:dyDescent="0.25">
      <c r="A20" s="157"/>
      <c r="B20" s="158"/>
      <c r="C20" s="159" t="s">
        <v>26</v>
      </c>
      <c r="D20" s="62">
        <f t="shared" ref="D20:F20" si="4">SUM(D15:D19)</f>
        <v>0</v>
      </c>
      <c r="E20" s="62">
        <f t="shared" si="4"/>
        <v>0</v>
      </c>
      <c r="F20" s="63">
        <f t="shared" si="4"/>
        <v>0</v>
      </c>
      <c r="G20" s="64"/>
      <c r="H20" s="157"/>
      <c r="I20" s="158"/>
      <c r="J20" s="159" t="s">
        <v>26</v>
      </c>
      <c r="K20" s="62">
        <f t="shared" ref="K20:M20" si="5">SUM(K15:K19)</f>
        <v>0</v>
      </c>
      <c r="L20" s="62">
        <f t="shared" si="5"/>
        <v>0</v>
      </c>
      <c r="M20" s="63">
        <f t="shared" si="5"/>
        <v>0</v>
      </c>
      <c r="N20" s="64"/>
      <c r="O20" s="64"/>
    </row>
    <row r="21" spans="1:19" ht="16.5" thickBot="1" x14ac:dyDescent="0.3">
      <c r="A21" s="190"/>
      <c r="B21" s="191"/>
      <c r="C21" s="325"/>
      <c r="D21" s="325"/>
      <c r="E21" s="326" t="s">
        <v>124</v>
      </c>
      <c r="F21" s="316">
        <f>F12-F20</f>
        <v>0</v>
      </c>
      <c r="G21" s="77"/>
      <c r="H21" s="190"/>
      <c r="I21" s="191"/>
      <c r="J21" s="191"/>
      <c r="K21" s="192"/>
      <c r="L21" s="326" t="s">
        <v>27</v>
      </c>
      <c r="M21" s="316">
        <f>M12-M20</f>
        <v>0</v>
      </c>
      <c r="N21" s="70"/>
      <c r="O21" s="70"/>
      <c r="P21" s="70"/>
      <c r="Q21" s="70"/>
      <c r="R21" s="70"/>
      <c r="S21" s="70"/>
    </row>
    <row r="22" spans="1:19" ht="16.5" thickBot="1" x14ac:dyDescent="0.3">
      <c r="A22" s="500" t="s">
        <v>146</v>
      </c>
      <c r="B22" s="500"/>
      <c r="C22" s="500"/>
      <c r="D22" s="500"/>
      <c r="E22" s="500"/>
      <c r="F22" s="500"/>
      <c r="G22" s="78"/>
      <c r="H22" s="500" t="s">
        <v>146</v>
      </c>
      <c r="I22" s="500"/>
      <c r="J22" s="500"/>
      <c r="K22" s="500"/>
      <c r="L22" s="500"/>
      <c r="M22" s="500"/>
      <c r="N22" s="70"/>
      <c r="O22" s="70"/>
      <c r="P22" s="70"/>
      <c r="Q22" s="70"/>
      <c r="R22" s="70"/>
      <c r="S22" s="70"/>
    </row>
    <row r="23" spans="1:19" x14ac:dyDescent="0.25">
      <c r="A23" s="79" t="s">
        <v>154</v>
      </c>
      <c r="B23" s="43"/>
      <c r="C23" s="43"/>
      <c r="D23" s="43"/>
      <c r="E23" s="80"/>
      <c r="F23" s="1" t="s">
        <v>92</v>
      </c>
      <c r="G23" s="78"/>
      <c r="H23" s="79" t="s">
        <v>154</v>
      </c>
      <c r="I23" s="43"/>
      <c r="J23" s="43"/>
      <c r="K23" s="43"/>
      <c r="L23" s="80"/>
      <c r="M23" s="1" t="s">
        <v>92</v>
      </c>
    </row>
    <row r="24" spans="1:19" x14ac:dyDescent="0.25">
      <c r="A24" s="183" t="s">
        <v>62</v>
      </c>
      <c r="B24" s="184" t="s">
        <v>33</v>
      </c>
      <c r="C24" s="184" t="s">
        <v>0</v>
      </c>
      <c r="D24" s="184" t="s">
        <v>1</v>
      </c>
      <c r="E24" s="185" t="s">
        <v>86</v>
      </c>
      <c r="F24" s="197" t="s">
        <v>93</v>
      </c>
      <c r="G24" s="78"/>
      <c r="H24" s="183" t="s">
        <v>62</v>
      </c>
      <c r="I24" s="184" t="s">
        <v>33</v>
      </c>
      <c r="J24" s="184" t="s">
        <v>0</v>
      </c>
      <c r="K24" s="184" t="s">
        <v>1</v>
      </c>
      <c r="L24" s="185" t="s">
        <v>86</v>
      </c>
      <c r="M24" s="197" t="s">
        <v>93</v>
      </c>
    </row>
    <row r="25" spans="1:19" x14ac:dyDescent="0.25">
      <c r="A25" s="329" t="str">
        <f>IF(B31="","Projected Reduction",IF(B31&lt;0,"Projected Reduction",IF(B31&gt;=0,"Not eligible for this exception","Projected Reduction")))</f>
        <v>Projected Reduction</v>
      </c>
      <c r="B25" s="323"/>
      <c r="C25" s="323"/>
      <c r="D25" s="323"/>
      <c r="E25" s="324"/>
      <c r="F25" s="197" t="s">
        <v>94</v>
      </c>
      <c r="G25" s="78"/>
      <c r="H25" s="329" t="str">
        <f>IF(I31="","Allowed Reduction",IF(I31&lt;0,"Allowed Reduction",IF(I31&gt;=0,"Not eligible for this exception","Allowed Reduction")))</f>
        <v>Allowed Reduction</v>
      </c>
      <c r="I25" s="323"/>
      <c r="J25" s="323"/>
      <c r="K25" s="323"/>
      <c r="L25" s="324"/>
      <c r="M25" s="197" t="s">
        <v>94</v>
      </c>
      <c r="N25" s="82"/>
      <c r="O25" s="82"/>
    </row>
    <row r="26" spans="1:19" ht="16.5" thickBot="1" x14ac:dyDescent="0.3">
      <c r="A26" s="501" t="s">
        <v>146</v>
      </c>
      <c r="B26" s="501"/>
      <c r="C26" s="501"/>
      <c r="D26" s="501"/>
      <c r="E26" s="501"/>
      <c r="F26" s="197" t="s">
        <v>95</v>
      </c>
      <c r="G26" s="78"/>
      <c r="H26" s="499" t="s">
        <v>146</v>
      </c>
      <c r="I26" s="499"/>
      <c r="J26" s="499"/>
      <c r="K26" s="78"/>
      <c r="L26" s="78"/>
      <c r="M26" s="197" t="s">
        <v>95</v>
      </c>
      <c r="N26" s="87"/>
      <c r="O26" s="87"/>
      <c r="P26" s="87"/>
    </row>
    <row r="27" spans="1:19" x14ac:dyDescent="0.25">
      <c r="A27" s="79" t="s">
        <v>155</v>
      </c>
      <c r="B27" s="43"/>
      <c r="C27" s="43"/>
      <c r="D27" s="154"/>
      <c r="E27" s="81"/>
      <c r="F27" s="81"/>
      <c r="G27" s="45"/>
      <c r="H27" s="79" t="s">
        <v>155</v>
      </c>
      <c r="I27" s="43"/>
      <c r="J27" s="43"/>
      <c r="K27" s="154"/>
      <c r="L27" s="81"/>
      <c r="M27" s="81"/>
      <c r="N27" s="87"/>
      <c r="O27" s="87"/>
      <c r="P27" s="87"/>
      <c r="Q27" s="87"/>
    </row>
    <row r="28" spans="1:19" x14ac:dyDescent="0.25">
      <c r="A28" s="84" t="s">
        <v>62</v>
      </c>
      <c r="B28" s="85" t="s">
        <v>63</v>
      </c>
      <c r="C28" s="86"/>
      <c r="D28" s="194"/>
      <c r="E28" s="86"/>
      <c r="F28" s="86"/>
      <c r="G28" s="45"/>
      <c r="H28" s="84" t="s">
        <v>62</v>
      </c>
      <c r="I28" s="85" t="s">
        <v>63</v>
      </c>
      <c r="J28" s="86"/>
      <c r="K28" s="194"/>
      <c r="L28" s="86"/>
      <c r="M28" s="86"/>
      <c r="N28" s="87"/>
      <c r="O28" s="87"/>
      <c r="P28" s="87"/>
      <c r="Q28" s="87"/>
    </row>
    <row r="29" spans="1:19" x14ac:dyDescent="0.25">
      <c r="A29" s="88" t="s">
        <v>229</v>
      </c>
      <c r="B29" s="394" t="str">
        <f>IF('5. 20-21 Amounts'!B1="","",'5. 20-21 Amounts'!B1)</f>
        <v/>
      </c>
      <c r="C29" s="86"/>
      <c r="D29" s="194"/>
      <c r="E29" s="86"/>
      <c r="F29" s="86"/>
      <c r="G29" s="45"/>
      <c r="H29" s="88" t="s">
        <v>229</v>
      </c>
      <c r="I29" s="394" t="str">
        <f>IF('5. 20-21 Amounts'!I1="","",'5. 20-21 Amounts'!I1)</f>
        <v/>
      </c>
      <c r="J29" s="86"/>
      <c r="K29" s="194"/>
      <c r="L29" s="86"/>
      <c r="M29" s="86"/>
      <c r="N29" s="87"/>
      <c r="O29" s="87"/>
      <c r="P29" s="87"/>
      <c r="Q29" s="87"/>
    </row>
    <row r="30" spans="1:19" x14ac:dyDescent="0.25">
      <c r="A30" s="89" t="s">
        <v>237</v>
      </c>
      <c r="B30" s="394" t="str">
        <f>IF('4. Multi-Year MOE Summary'!C7="","",'4. Multi-Year MOE Summary'!C7)</f>
        <v/>
      </c>
      <c r="C30" s="87"/>
      <c r="D30" s="195"/>
      <c r="E30" s="87"/>
      <c r="F30" s="86"/>
      <c r="G30" s="86"/>
      <c r="H30" s="89" t="s">
        <v>237</v>
      </c>
      <c r="I30" s="394" t="str">
        <f>IF('4. Multi-Year MOE Summary'!C7="","",'4. Multi-Year MOE Summary'!C7)</f>
        <v/>
      </c>
      <c r="J30" s="87"/>
      <c r="K30" s="195"/>
      <c r="L30" s="87"/>
      <c r="M30" s="86"/>
      <c r="N30" s="93"/>
      <c r="O30" s="93"/>
      <c r="P30" s="93"/>
      <c r="Q30" s="93"/>
    </row>
    <row r="31" spans="1:19" x14ac:dyDescent="0.25">
      <c r="A31" s="89" t="s">
        <v>65</v>
      </c>
      <c r="B31" s="90" t="str">
        <f>IF(B29="","",B29-B30)</f>
        <v/>
      </c>
      <c r="C31" s="86" t="str">
        <f>IF(B31="","",IF(B31&gt;=0,"Not eligible for this exception",""))</f>
        <v/>
      </c>
      <c r="D31" s="194"/>
      <c r="E31" s="86"/>
      <c r="F31" s="86"/>
      <c r="G31" s="91"/>
      <c r="H31" s="89" t="s">
        <v>65</v>
      </c>
      <c r="I31" s="90" t="str">
        <f>IF(I29="","",I29-I30)</f>
        <v/>
      </c>
      <c r="J31" s="86" t="str">
        <f>IF(I31="","",IF(I31&gt;=0,"Not eligible for this exception",""))</f>
        <v/>
      </c>
      <c r="K31" s="194"/>
      <c r="L31" s="86"/>
      <c r="M31" s="86"/>
      <c r="N31" s="97"/>
      <c r="O31" s="97"/>
      <c r="P31" s="97"/>
      <c r="Q31" s="97"/>
    </row>
    <row r="32" spans="1:19" x14ac:dyDescent="0.25">
      <c r="A32" s="94" t="s">
        <v>66</v>
      </c>
      <c r="B32" s="95" t="str">
        <f>IF(B31&lt;=0,ABS(B31/B30),"")</f>
        <v/>
      </c>
      <c r="C32" s="96"/>
      <c r="D32" s="196"/>
      <c r="E32" s="96"/>
      <c r="F32" s="78"/>
      <c r="G32" s="78"/>
      <c r="H32" s="94" t="s">
        <v>66</v>
      </c>
      <c r="I32" s="95" t="str">
        <f>IF(I31&lt;=0,ABS(I31/I30),"")</f>
        <v/>
      </c>
      <c r="J32" s="96"/>
      <c r="K32" s="196"/>
      <c r="L32" s="96"/>
      <c r="M32" s="78"/>
      <c r="N32" s="98"/>
      <c r="O32" s="98"/>
      <c r="P32" s="99"/>
      <c r="Q32" s="99"/>
    </row>
    <row r="33" spans="1:28" x14ac:dyDescent="0.25">
      <c r="A33" s="183" t="s">
        <v>62</v>
      </c>
      <c r="B33" s="184" t="s">
        <v>33</v>
      </c>
      <c r="C33" s="184" t="s">
        <v>0</v>
      </c>
      <c r="D33" s="78"/>
      <c r="E33" s="52"/>
      <c r="F33" s="52"/>
      <c r="G33" s="78"/>
      <c r="H33" s="183" t="s">
        <v>62</v>
      </c>
      <c r="I33" s="184" t="s">
        <v>33</v>
      </c>
      <c r="J33" s="184" t="s">
        <v>0</v>
      </c>
      <c r="K33" s="78"/>
      <c r="L33" s="52"/>
      <c r="M33" s="52"/>
      <c r="N33" s="99"/>
      <c r="O33" s="99"/>
    </row>
    <row r="34" spans="1:28" x14ac:dyDescent="0.25">
      <c r="A34" s="186" t="s">
        <v>238</v>
      </c>
      <c r="B34" s="100" t="str">
        <f>IF(B31&gt;=0,"",IF('3. Getting Started'!B7="No","",'4. Multi-Year MOE Summary'!D7))</f>
        <v/>
      </c>
      <c r="C34" s="100" t="str">
        <f>IF(B31&gt;=0,"",IF('3. Getting Started'!B7="No","",'4. Multi-Year MOE Summary'!F7))</f>
        <v/>
      </c>
      <c r="D34" s="210"/>
      <c r="E34" s="55"/>
      <c r="F34" s="55"/>
      <c r="G34" s="52"/>
      <c r="H34" s="186" t="s">
        <v>238</v>
      </c>
      <c r="I34" s="100" t="str">
        <f>IF(I31&gt;=0,"",IF('3. Getting Started'!B7="No","",'4. Multi-Year MOE Summary'!D7))</f>
        <v/>
      </c>
      <c r="J34" s="100" t="str">
        <f>IF(I31&gt;=0,"",IF('3. Getting Started'!B7="No","",'4. Multi-Year MOE Summary'!F7))</f>
        <v/>
      </c>
      <c r="K34" s="101"/>
      <c r="L34" s="55"/>
      <c r="M34" s="55"/>
    </row>
    <row r="35" spans="1:28" x14ac:dyDescent="0.25">
      <c r="A35" s="329" t="s">
        <v>125</v>
      </c>
      <c r="B35" s="322">
        <f>IF(B31&gt;=0,0,IF('3. Getting Started'!B7="No",0,B32*B34))</f>
        <v>0</v>
      </c>
      <c r="C35" s="322">
        <f>IF(B31&gt;=0,0,IF('3. Getting Started'!B7="No",0,B32*C34))</f>
        <v>0</v>
      </c>
      <c r="D35" s="102"/>
      <c r="E35" s="82"/>
      <c r="F35" s="82"/>
      <c r="G35" s="81"/>
      <c r="H35" s="329" t="s">
        <v>67</v>
      </c>
      <c r="I35" s="322">
        <f>IF(I31&gt;=0,0,IF('3. Getting Started'!B7="No",0,I32*I34))</f>
        <v>0</v>
      </c>
      <c r="J35" s="322">
        <f>IF(I31&gt;=0,0,IF('3. Getting Started'!B7="No",0,I32*J34))</f>
        <v>0</v>
      </c>
      <c r="K35" s="102"/>
      <c r="L35" s="82"/>
      <c r="M35" s="82"/>
    </row>
    <row r="36" spans="1:28" ht="16.5" thickBot="1" x14ac:dyDescent="0.3">
      <c r="A36" s="499" t="s">
        <v>146</v>
      </c>
      <c r="B36" s="499"/>
      <c r="C36" s="499"/>
      <c r="D36" s="86"/>
      <c r="E36" s="86"/>
      <c r="F36" s="86"/>
      <c r="G36" s="103"/>
      <c r="H36" s="499" t="s">
        <v>146</v>
      </c>
      <c r="I36" s="499"/>
      <c r="J36" s="499"/>
      <c r="K36" s="86"/>
      <c r="L36" s="86"/>
      <c r="M36" s="86"/>
      <c r="P36" s="82"/>
      <c r="Q36" s="82"/>
      <c r="R36" s="82"/>
      <c r="S36" s="82"/>
      <c r="T36" s="82"/>
      <c r="U36" s="55"/>
      <c r="V36" s="82"/>
      <c r="W36" s="82"/>
      <c r="X36" s="82"/>
      <c r="Y36" s="82"/>
      <c r="Z36" s="82"/>
      <c r="AA36" s="82"/>
    </row>
    <row r="37" spans="1:28" x14ac:dyDescent="0.25">
      <c r="A37" s="79" t="s">
        <v>156</v>
      </c>
      <c r="B37" s="105"/>
      <c r="C37" s="106"/>
      <c r="D37" s="107"/>
      <c r="E37" s="91"/>
      <c r="F37" s="91"/>
      <c r="G37" s="103"/>
      <c r="H37" s="79" t="s">
        <v>156</v>
      </c>
      <c r="I37" s="105"/>
      <c r="J37" s="106"/>
      <c r="K37" s="107"/>
      <c r="L37" s="91"/>
      <c r="M37" s="91"/>
      <c r="P37" s="82"/>
      <c r="Q37" s="82"/>
      <c r="R37" s="82"/>
      <c r="S37" s="82"/>
      <c r="T37" s="82"/>
      <c r="U37" s="82"/>
      <c r="V37" s="82"/>
      <c r="W37" s="82"/>
      <c r="X37" s="82"/>
      <c r="Y37" s="82"/>
      <c r="Z37" s="82"/>
      <c r="AA37" s="82"/>
    </row>
    <row r="38" spans="1:28" x14ac:dyDescent="0.25">
      <c r="A38" s="110" t="s">
        <v>158</v>
      </c>
      <c r="B38" s="52"/>
      <c r="C38" s="114"/>
      <c r="D38" s="76"/>
      <c r="E38" s="78"/>
      <c r="F38" s="78"/>
      <c r="G38" s="103"/>
      <c r="H38" s="110" t="s">
        <v>158</v>
      </c>
      <c r="I38" s="52"/>
      <c r="J38" s="114"/>
      <c r="K38" s="76"/>
      <c r="L38" s="78"/>
      <c r="M38" s="78"/>
      <c r="P38" s="55"/>
      <c r="Q38" s="55"/>
      <c r="R38" s="55"/>
      <c r="S38" s="55"/>
      <c r="T38" s="55"/>
      <c r="U38" s="55"/>
      <c r="V38" s="55"/>
      <c r="W38" s="55"/>
      <c r="X38" s="55"/>
      <c r="Y38" s="55"/>
      <c r="Z38" s="55"/>
      <c r="AA38" s="55"/>
    </row>
    <row r="39" spans="1:28" x14ac:dyDescent="0.25">
      <c r="A39" s="160" t="s">
        <v>157</v>
      </c>
      <c r="B39" s="52"/>
      <c r="C39" s="111"/>
      <c r="D39" s="76"/>
      <c r="E39" s="78"/>
      <c r="F39" s="78"/>
      <c r="G39" s="103"/>
      <c r="H39" s="160" t="s">
        <v>157</v>
      </c>
      <c r="I39" s="52"/>
      <c r="J39" s="111"/>
      <c r="K39" s="76"/>
      <c r="L39" s="78"/>
      <c r="M39" s="78"/>
      <c r="Q39" s="55"/>
      <c r="R39" s="55"/>
      <c r="S39" s="55"/>
      <c r="T39" s="55"/>
      <c r="U39" s="55"/>
      <c r="V39" s="55"/>
      <c r="W39" s="55"/>
      <c r="X39" s="55"/>
      <c r="Y39" s="55"/>
      <c r="Z39" s="55"/>
      <c r="AA39" s="55"/>
      <c r="AB39" s="55"/>
    </row>
    <row r="40" spans="1:28" x14ac:dyDescent="0.25">
      <c r="A40" s="161" t="s">
        <v>61</v>
      </c>
      <c r="B40" s="112" t="s">
        <v>28</v>
      </c>
      <c r="C40" s="162" t="s">
        <v>117</v>
      </c>
      <c r="D40" s="82"/>
      <c r="E40" s="103"/>
      <c r="F40" s="103"/>
      <c r="G40" s="104"/>
      <c r="H40" s="161" t="s">
        <v>61</v>
      </c>
      <c r="I40" s="112" t="s">
        <v>28</v>
      </c>
      <c r="J40" s="162" t="s">
        <v>120</v>
      </c>
      <c r="K40" s="82"/>
      <c r="L40" s="103"/>
      <c r="M40" s="103"/>
      <c r="P40" s="70"/>
      <c r="Q40" s="70"/>
      <c r="R40" s="70"/>
      <c r="S40" s="70"/>
      <c r="T40" s="70"/>
      <c r="U40" s="70"/>
      <c r="V40" s="70"/>
      <c r="W40" s="70"/>
      <c r="X40" s="70"/>
      <c r="Y40" s="70"/>
      <c r="Z40" s="70"/>
      <c r="AA40" s="70"/>
    </row>
    <row r="41" spans="1:28" x14ac:dyDescent="0.25">
      <c r="A41" s="163"/>
      <c r="B41" s="127"/>
      <c r="C41" s="164"/>
      <c r="D41" s="103"/>
      <c r="E41" s="103"/>
      <c r="F41" s="103"/>
      <c r="G41" s="104"/>
      <c r="H41" s="163"/>
      <c r="I41" s="127"/>
      <c r="J41" s="164"/>
      <c r="K41" s="103"/>
      <c r="L41" s="103"/>
      <c r="M41" s="103"/>
      <c r="P41" s="70"/>
      <c r="Q41" s="70"/>
      <c r="R41" s="70"/>
      <c r="S41" s="70"/>
      <c r="T41" s="70"/>
      <c r="U41" s="70"/>
      <c r="V41" s="70"/>
      <c r="W41" s="70"/>
      <c r="X41" s="70"/>
      <c r="Y41" s="70"/>
      <c r="Z41" s="70"/>
      <c r="AA41" s="70"/>
    </row>
    <row r="42" spans="1:28" x14ac:dyDescent="0.25">
      <c r="A42" s="163"/>
      <c r="B42" s="127"/>
      <c r="C42" s="164"/>
      <c r="D42" s="103"/>
      <c r="E42" s="52"/>
      <c r="F42" s="52"/>
      <c r="G42" s="52"/>
      <c r="H42" s="163"/>
      <c r="I42" s="127"/>
      <c r="J42" s="164"/>
      <c r="K42" s="103"/>
      <c r="L42" s="52"/>
      <c r="M42" s="52"/>
      <c r="P42" s="70"/>
      <c r="Q42" s="70"/>
      <c r="R42" s="70"/>
      <c r="S42" s="70"/>
      <c r="T42" s="70"/>
      <c r="U42" s="70"/>
      <c r="V42" s="70"/>
      <c r="W42" s="70"/>
      <c r="X42" s="70"/>
      <c r="Y42" s="70"/>
      <c r="Z42" s="70"/>
      <c r="AA42" s="70"/>
    </row>
    <row r="43" spans="1:28" x14ac:dyDescent="0.25">
      <c r="A43" s="163"/>
      <c r="B43" s="127"/>
      <c r="C43" s="164"/>
      <c r="D43" s="103"/>
      <c r="E43" s="52"/>
      <c r="F43" s="52"/>
      <c r="G43" s="52"/>
      <c r="H43" s="163"/>
      <c r="I43" s="127"/>
      <c r="J43" s="164"/>
      <c r="K43" s="103"/>
      <c r="L43" s="52"/>
      <c r="M43" s="52"/>
      <c r="P43" s="70"/>
      <c r="Q43" s="70"/>
      <c r="R43" s="70"/>
      <c r="S43" s="70"/>
      <c r="T43" s="70"/>
      <c r="U43" s="70"/>
      <c r="V43" s="70"/>
      <c r="W43" s="70"/>
      <c r="X43" s="70"/>
      <c r="Y43" s="70"/>
      <c r="Z43" s="70"/>
      <c r="AA43" s="70"/>
    </row>
    <row r="44" spans="1:28" x14ac:dyDescent="0.25">
      <c r="A44" s="163"/>
      <c r="B44" s="127"/>
      <c r="C44" s="164"/>
      <c r="D44" s="103"/>
      <c r="E44" s="81"/>
      <c r="F44" s="81"/>
      <c r="G44" s="81"/>
      <c r="H44" s="163"/>
      <c r="I44" s="127"/>
      <c r="J44" s="164"/>
      <c r="K44" s="103"/>
      <c r="L44" s="81"/>
      <c r="M44" s="81"/>
      <c r="P44" s="70"/>
      <c r="Q44" s="70"/>
      <c r="R44" s="70"/>
      <c r="S44" s="70"/>
      <c r="T44" s="70"/>
      <c r="U44" s="70"/>
      <c r="V44" s="70"/>
      <c r="W44" s="70"/>
      <c r="X44" s="70"/>
      <c r="Y44" s="70"/>
      <c r="Z44" s="70"/>
      <c r="AA44" s="70"/>
    </row>
    <row r="45" spans="1:28" x14ac:dyDescent="0.25">
      <c r="A45" s="163"/>
      <c r="B45" s="127"/>
      <c r="C45" s="164"/>
      <c r="D45" s="103"/>
      <c r="F45" s="78"/>
      <c r="G45" s="45"/>
      <c r="H45" s="163"/>
      <c r="I45" s="127"/>
      <c r="J45" s="164"/>
      <c r="K45" s="103"/>
      <c r="M45" s="78"/>
      <c r="P45" s="55"/>
      <c r="Q45" s="55"/>
      <c r="R45" s="55"/>
      <c r="S45" s="55"/>
      <c r="T45" s="55"/>
      <c r="U45" s="55"/>
      <c r="V45" s="55"/>
      <c r="W45" s="55"/>
      <c r="X45" s="55"/>
      <c r="Y45" s="55"/>
      <c r="Z45" s="55"/>
      <c r="AA45" s="55"/>
    </row>
    <row r="46" spans="1:28" x14ac:dyDescent="0.25">
      <c r="A46" s="165" t="s">
        <v>123</v>
      </c>
      <c r="B46" s="113"/>
      <c r="C46" s="317">
        <f>SUM(C41:C45)</f>
        <v>0</v>
      </c>
      <c r="D46" s="103"/>
      <c r="E46" s="55"/>
      <c r="F46" s="52"/>
      <c r="G46" s="45"/>
      <c r="H46" s="165" t="s">
        <v>29</v>
      </c>
      <c r="I46" s="113"/>
      <c r="J46" s="317">
        <f>SUM(J41:J45)</f>
        <v>0</v>
      </c>
      <c r="K46" s="103"/>
      <c r="L46" s="55"/>
      <c r="M46" s="52"/>
      <c r="P46" s="55"/>
      <c r="Q46" s="55"/>
      <c r="R46" s="55"/>
      <c r="S46" s="55"/>
      <c r="T46" s="55"/>
      <c r="U46" s="55"/>
      <c r="V46" s="55"/>
      <c r="W46" s="55"/>
      <c r="X46" s="55"/>
      <c r="Y46" s="55"/>
      <c r="Z46" s="55"/>
      <c r="AA46" s="55"/>
    </row>
    <row r="47" spans="1:28" ht="16.5" thickBot="1" x14ac:dyDescent="0.3">
      <c r="A47" s="491" t="s">
        <v>146</v>
      </c>
      <c r="B47" s="491"/>
      <c r="C47" s="491"/>
      <c r="D47" s="52"/>
      <c r="E47" s="52"/>
      <c r="F47" s="52"/>
      <c r="G47" s="103"/>
      <c r="H47" s="491" t="s">
        <v>146</v>
      </c>
      <c r="I47" s="491"/>
      <c r="J47" s="491"/>
      <c r="K47" s="52"/>
      <c r="L47" s="52"/>
      <c r="M47" s="52"/>
      <c r="P47" s="70"/>
      <c r="Q47" s="70"/>
      <c r="R47" s="70"/>
      <c r="S47" s="70"/>
      <c r="T47" s="70"/>
      <c r="U47" s="70"/>
      <c r="V47" s="70"/>
      <c r="W47" s="70"/>
      <c r="X47" s="70"/>
      <c r="Y47" s="70"/>
      <c r="Z47" s="70"/>
      <c r="AA47" s="70"/>
    </row>
    <row r="48" spans="1:28" x14ac:dyDescent="0.25">
      <c r="A48" s="79" t="s">
        <v>160</v>
      </c>
      <c r="B48" s="80"/>
      <c r="C48" s="81"/>
      <c r="D48" s="81"/>
      <c r="E48" s="81"/>
      <c r="F48" s="81"/>
      <c r="G48" s="103"/>
      <c r="H48" s="79" t="s">
        <v>160</v>
      </c>
      <c r="I48" s="80"/>
      <c r="J48" s="81"/>
      <c r="K48" s="81"/>
      <c r="L48" s="81"/>
      <c r="M48" s="81"/>
      <c r="O48" s="70"/>
      <c r="P48" s="70"/>
      <c r="Q48" s="70"/>
      <c r="R48" s="70"/>
      <c r="S48" s="70"/>
      <c r="T48" s="70"/>
      <c r="U48" s="70"/>
      <c r="V48" s="70"/>
      <c r="W48" s="70"/>
      <c r="X48" s="70"/>
      <c r="Y48" s="70"/>
      <c r="Z48" s="70"/>
    </row>
    <row r="49" spans="1:26" ht="26.65" customHeight="1" x14ac:dyDescent="0.25">
      <c r="A49" s="51" t="s">
        <v>159</v>
      </c>
      <c r="B49" s="111"/>
      <c r="C49" s="81"/>
      <c r="D49" s="52"/>
      <c r="E49" s="55"/>
      <c r="F49" s="55"/>
      <c r="G49" s="103"/>
      <c r="H49" s="51" t="s">
        <v>159</v>
      </c>
      <c r="I49" s="111"/>
      <c r="J49" s="81"/>
      <c r="K49" s="52"/>
      <c r="L49" s="55"/>
      <c r="M49" s="55"/>
      <c r="O49" s="70"/>
      <c r="P49" s="70"/>
      <c r="Q49" s="70"/>
      <c r="R49" s="70"/>
      <c r="S49" s="70"/>
      <c r="T49" s="70"/>
      <c r="U49" s="70"/>
      <c r="V49" s="70"/>
      <c r="W49" s="70"/>
      <c r="X49" s="70"/>
      <c r="Y49" s="70"/>
      <c r="Z49" s="70"/>
    </row>
    <row r="50" spans="1:26" x14ac:dyDescent="0.25">
      <c r="A50" s="115" t="s">
        <v>31</v>
      </c>
      <c r="B50" s="116" t="s">
        <v>118</v>
      </c>
      <c r="C50" s="82"/>
      <c r="D50" s="82"/>
      <c r="E50" s="103"/>
      <c r="F50" s="77"/>
      <c r="G50" s="45"/>
      <c r="H50" s="115" t="s">
        <v>31</v>
      </c>
      <c r="I50" s="116" t="s">
        <v>30</v>
      </c>
      <c r="J50" s="82"/>
      <c r="K50" s="82"/>
      <c r="L50" s="103"/>
      <c r="M50" s="77"/>
      <c r="O50" s="70"/>
      <c r="P50" s="70"/>
      <c r="Q50" s="70"/>
      <c r="R50" s="70"/>
      <c r="S50" s="70"/>
      <c r="T50" s="70"/>
      <c r="U50" s="70"/>
      <c r="V50" s="70"/>
      <c r="W50" s="70"/>
      <c r="X50" s="70"/>
      <c r="Y50" s="70"/>
      <c r="Z50" s="70"/>
    </row>
    <row r="51" spans="1:26" ht="60" customHeight="1" x14ac:dyDescent="0.25">
      <c r="A51" s="189"/>
      <c r="B51" s="22"/>
      <c r="C51" s="103"/>
      <c r="D51" s="103"/>
      <c r="E51" s="103"/>
      <c r="F51" s="52"/>
      <c r="G51" s="45"/>
      <c r="H51" s="189"/>
      <c r="I51" s="22"/>
      <c r="J51" s="103"/>
      <c r="K51" s="103"/>
      <c r="L51" s="103"/>
      <c r="M51" s="52"/>
      <c r="O51" s="70"/>
      <c r="P51" s="70"/>
      <c r="Q51" s="70"/>
      <c r="R51" s="70"/>
      <c r="S51" s="70"/>
      <c r="T51" s="70"/>
      <c r="U51" s="70"/>
      <c r="V51" s="70"/>
      <c r="W51" s="70"/>
      <c r="X51" s="70"/>
      <c r="Y51" s="70"/>
      <c r="Z51" s="70"/>
    </row>
    <row r="52" spans="1:26" ht="60" customHeight="1" x14ac:dyDescent="0.25">
      <c r="A52" s="189"/>
      <c r="B52" s="22"/>
      <c r="C52" s="103"/>
      <c r="D52" s="103"/>
      <c r="E52" s="104"/>
      <c r="F52" s="104"/>
      <c r="G52" s="104"/>
      <c r="H52" s="189"/>
      <c r="I52" s="22"/>
      <c r="J52" s="103"/>
      <c r="K52" s="103"/>
      <c r="L52" s="104"/>
      <c r="M52" s="104"/>
      <c r="O52" s="70"/>
      <c r="P52" s="70"/>
      <c r="Q52" s="70"/>
      <c r="R52" s="70"/>
      <c r="S52" s="70"/>
      <c r="T52" s="70"/>
      <c r="U52" s="70"/>
      <c r="V52" s="70"/>
      <c r="W52" s="70"/>
      <c r="X52" s="70"/>
      <c r="Y52" s="70"/>
      <c r="Z52" s="70"/>
    </row>
    <row r="53" spans="1:26" ht="60" customHeight="1" x14ac:dyDescent="0.25">
      <c r="A53" s="189"/>
      <c r="B53" s="22"/>
      <c r="C53" s="103"/>
      <c r="D53" s="103"/>
      <c r="E53" s="52"/>
      <c r="F53" s="52"/>
      <c r="G53" s="52"/>
      <c r="H53" s="189"/>
      <c r="I53" s="22"/>
      <c r="J53" s="103"/>
      <c r="K53" s="103"/>
      <c r="L53" s="52"/>
      <c r="M53" s="52"/>
    </row>
    <row r="54" spans="1:26" ht="60" customHeight="1" x14ac:dyDescent="0.25">
      <c r="A54" s="189"/>
      <c r="B54" s="22"/>
      <c r="C54" s="103"/>
      <c r="D54" s="103"/>
      <c r="E54" s="118"/>
      <c r="F54" s="118"/>
      <c r="G54" s="119"/>
      <c r="H54" s="189"/>
      <c r="I54" s="22"/>
      <c r="J54" s="103"/>
      <c r="K54" s="103"/>
      <c r="L54" s="118"/>
      <c r="M54" s="118"/>
    </row>
    <row r="55" spans="1:26" ht="60" customHeight="1" x14ac:dyDescent="0.25">
      <c r="A55" s="189"/>
      <c r="B55" s="22"/>
      <c r="C55" s="103"/>
      <c r="D55" s="103"/>
      <c r="E55" s="119"/>
      <c r="F55" s="119"/>
      <c r="G55" s="86"/>
      <c r="H55" s="189"/>
      <c r="I55" s="22"/>
      <c r="J55" s="103"/>
      <c r="K55" s="103"/>
      <c r="L55" s="119"/>
      <c r="M55" s="119"/>
    </row>
    <row r="56" spans="1:26" x14ac:dyDescent="0.25">
      <c r="A56" s="120" t="s">
        <v>123</v>
      </c>
      <c r="B56" s="319">
        <f>SUM(B51:B55)</f>
        <v>0</v>
      </c>
      <c r="C56" s="103"/>
      <c r="D56" s="103"/>
      <c r="E56" s="55"/>
      <c r="G56" s="78"/>
      <c r="H56" s="327" t="s">
        <v>29</v>
      </c>
      <c r="I56" s="319">
        <f>SUM(I51:I55)</f>
        <v>0</v>
      </c>
      <c r="J56" s="103"/>
      <c r="K56" s="103"/>
      <c r="L56" s="55"/>
    </row>
    <row r="57" spans="1:26" ht="16.5" thickBot="1" x14ac:dyDescent="0.3">
      <c r="A57" s="499" t="s">
        <v>146</v>
      </c>
      <c r="B57" s="499"/>
      <c r="C57" s="45"/>
      <c r="D57" s="52"/>
      <c r="E57" s="52"/>
      <c r="F57" s="52"/>
      <c r="G57" s="103"/>
      <c r="H57" s="499" t="s">
        <v>146</v>
      </c>
      <c r="I57" s="499"/>
      <c r="J57" s="342"/>
      <c r="K57" s="52"/>
      <c r="L57" s="52"/>
      <c r="M57" s="52"/>
    </row>
    <row r="58" spans="1:26" x14ac:dyDescent="0.25">
      <c r="A58" s="170" t="s">
        <v>162</v>
      </c>
      <c r="B58" s="106"/>
      <c r="C58" s="107"/>
      <c r="D58" s="91"/>
      <c r="E58" s="91"/>
      <c r="F58" s="103"/>
      <c r="G58" s="103"/>
      <c r="H58" s="170" t="s">
        <v>162</v>
      </c>
      <c r="I58" s="106"/>
      <c r="J58" s="107"/>
      <c r="K58" s="91"/>
      <c r="L58" s="91"/>
      <c r="M58" s="103"/>
    </row>
    <row r="59" spans="1:26" ht="28.15" customHeight="1" x14ac:dyDescent="0.25">
      <c r="A59" s="51" t="s">
        <v>161</v>
      </c>
      <c r="B59" s="121"/>
      <c r="C59" s="174"/>
      <c r="D59" s="92"/>
      <c r="E59" s="119"/>
      <c r="F59" s="103"/>
      <c r="G59" s="103"/>
      <c r="H59" s="51" t="s">
        <v>161</v>
      </c>
      <c r="I59" s="121"/>
      <c r="J59" s="107"/>
      <c r="K59" s="92"/>
      <c r="L59" s="119"/>
      <c r="M59" s="103"/>
    </row>
    <row r="60" spans="1:26" x14ac:dyDescent="0.25">
      <c r="A60" s="129" t="s">
        <v>61</v>
      </c>
      <c r="B60" s="130" t="s">
        <v>119</v>
      </c>
      <c r="C60" s="82"/>
      <c r="D60" s="103"/>
      <c r="E60" s="103"/>
      <c r="F60" s="45"/>
      <c r="G60" s="45"/>
      <c r="H60" s="129" t="s">
        <v>61</v>
      </c>
      <c r="I60" s="130" t="s">
        <v>84</v>
      </c>
      <c r="J60" s="82"/>
      <c r="K60" s="103"/>
      <c r="L60" s="103"/>
      <c r="M60" s="45"/>
    </row>
    <row r="61" spans="1:26" ht="15.4" customHeight="1" x14ac:dyDescent="0.25">
      <c r="A61" s="40"/>
      <c r="B61" s="41"/>
      <c r="C61" s="103"/>
      <c r="D61" s="103"/>
      <c r="E61" s="103"/>
      <c r="F61" s="45"/>
      <c r="G61" s="45"/>
      <c r="H61" s="40"/>
      <c r="I61" s="41"/>
      <c r="J61" s="103"/>
      <c r="K61" s="103"/>
      <c r="L61" s="103"/>
      <c r="M61" s="45"/>
    </row>
    <row r="62" spans="1:26" x14ac:dyDescent="0.25">
      <c r="A62" s="40"/>
      <c r="B62" s="41"/>
      <c r="C62" s="103"/>
      <c r="D62" s="45"/>
      <c r="E62" s="45"/>
      <c r="F62" s="45"/>
      <c r="G62" s="45"/>
      <c r="H62" s="40"/>
      <c r="I62" s="41"/>
      <c r="J62" s="103"/>
      <c r="K62" s="45"/>
      <c r="L62" s="45"/>
      <c r="M62" s="45"/>
    </row>
    <row r="63" spans="1:26" x14ac:dyDescent="0.25">
      <c r="A63" s="40"/>
      <c r="B63" s="41"/>
      <c r="C63" s="103"/>
      <c r="D63" s="45"/>
      <c r="E63" s="45"/>
      <c r="F63" s="45"/>
      <c r="G63" s="45"/>
      <c r="H63" s="40"/>
      <c r="I63" s="41"/>
      <c r="J63" s="103"/>
      <c r="K63" s="45"/>
      <c r="L63" s="45"/>
      <c r="M63" s="45"/>
    </row>
    <row r="64" spans="1:26" x14ac:dyDescent="0.25">
      <c r="A64" s="40"/>
      <c r="B64" s="41"/>
      <c r="C64" s="103"/>
      <c r="D64" s="45"/>
      <c r="E64" s="45"/>
      <c r="F64" s="45"/>
      <c r="G64" s="45"/>
      <c r="H64" s="40"/>
      <c r="I64" s="41"/>
      <c r="J64" s="103"/>
      <c r="K64" s="45"/>
      <c r="L64" s="45"/>
      <c r="M64" s="45"/>
    </row>
    <row r="65" spans="1:13" x14ac:dyDescent="0.25">
      <c r="A65" s="40"/>
      <c r="B65" s="41"/>
      <c r="C65" s="103"/>
      <c r="D65" s="45"/>
      <c r="E65" s="45"/>
      <c r="F65" s="45"/>
      <c r="G65" s="45"/>
      <c r="H65" s="40"/>
      <c r="I65" s="41"/>
      <c r="J65" s="103"/>
      <c r="K65" s="45"/>
      <c r="L65" s="45"/>
      <c r="M65" s="45"/>
    </row>
    <row r="66" spans="1:13" x14ac:dyDescent="0.25">
      <c r="A66" s="128" t="s">
        <v>123</v>
      </c>
      <c r="B66" s="320">
        <f>SUM(B61:B65)</f>
        <v>0</v>
      </c>
      <c r="C66" s="103"/>
      <c r="D66" s="45"/>
      <c r="E66" s="45"/>
      <c r="F66" s="45"/>
      <c r="G66" s="45"/>
      <c r="H66" s="328" t="s">
        <v>29</v>
      </c>
      <c r="I66" s="320">
        <f>SUM(I61:I65)</f>
        <v>0</v>
      </c>
      <c r="J66" s="103"/>
      <c r="K66" s="45"/>
      <c r="L66" s="45"/>
      <c r="M66" s="45"/>
    </row>
    <row r="67" spans="1:13" ht="16.5" thickBot="1" x14ac:dyDescent="0.3">
      <c r="A67" s="493" t="s">
        <v>146</v>
      </c>
      <c r="B67" s="493"/>
      <c r="C67" s="45"/>
      <c r="D67" s="45"/>
      <c r="E67" s="45"/>
      <c r="F67" s="45"/>
      <c r="G67" s="45"/>
      <c r="H67" s="493" t="s">
        <v>146</v>
      </c>
      <c r="I67" s="493"/>
      <c r="J67" s="342"/>
      <c r="K67" s="45"/>
      <c r="L67" s="45"/>
      <c r="M67" s="45"/>
    </row>
    <row r="68" spans="1:13" ht="31.15" customHeight="1" x14ac:dyDescent="0.25">
      <c r="A68" s="175" t="s">
        <v>76</v>
      </c>
      <c r="B68" s="176"/>
      <c r="C68" s="179"/>
      <c r="D68" s="179"/>
      <c r="E68" s="45"/>
      <c r="F68" s="45"/>
      <c r="G68" s="45"/>
      <c r="H68" s="175" t="s">
        <v>76</v>
      </c>
      <c r="I68" s="176"/>
      <c r="J68" s="341"/>
      <c r="K68" s="179"/>
      <c r="L68" s="45"/>
      <c r="M68" s="45"/>
    </row>
    <row r="69" spans="1:13" x14ac:dyDescent="0.25">
      <c r="A69" s="177" t="s">
        <v>62</v>
      </c>
      <c r="B69" s="178" t="s">
        <v>122</v>
      </c>
      <c r="C69" s="410" t="s">
        <v>151</v>
      </c>
      <c r="E69" s="342"/>
      <c r="F69" s="342"/>
      <c r="G69" s="45"/>
      <c r="H69" s="177" t="s">
        <v>62</v>
      </c>
      <c r="I69" s="178" t="s">
        <v>121</v>
      </c>
      <c r="J69" s="410" t="s">
        <v>151</v>
      </c>
      <c r="K69" s="45"/>
      <c r="L69" s="45"/>
      <c r="M69" s="45"/>
    </row>
    <row r="70" spans="1:13" x14ac:dyDescent="0.25">
      <c r="A70" s="330" t="s">
        <v>126</v>
      </c>
      <c r="B70" s="321">
        <v>0</v>
      </c>
      <c r="C70" s="461" t="s">
        <v>152</v>
      </c>
      <c r="D70" s="45"/>
      <c r="E70" s="45"/>
      <c r="F70" s="45"/>
      <c r="G70" s="45"/>
      <c r="H70" s="330" t="s">
        <v>68</v>
      </c>
      <c r="I70" s="321">
        <v>0</v>
      </c>
      <c r="J70" s="461" t="s">
        <v>152</v>
      </c>
      <c r="K70" s="45"/>
      <c r="L70" s="45"/>
      <c r="M70" s="45"/>
    </row>
    <row r="71" spans="1:13" ht="30" customHeight="1" x14ac:dyDescent="0.25">
      <c r="A71" s="473" t="s">
        <v>255</v>
      </c>
      <c r="B71" s="416"/>
      <c r="C71" s="416"/>
      <c r="D71" s="416"/>
      <c r="E71" s="416"/>
      <c r="F71" s="416"/>
      <c r="G71" s="416"/>
      <c r="H71" s="416"/>
      <c r="I71" s="416"/>
      <c r="J71" s="416"/>
      <c r="K71" s="416"/>
      <c r="L71" s="416"/>
      <c r="M71" s="416"/>
    </row>
    <row r="72" spans="1:13" s="426" customFormat="1" ht="12" x14ac:dyDescent="0.2">
      <c r="A72" s="417" t="s">
        <v>256</v>
      </c>
      <c r="B72" s="425"/>
      <c r="C72" s="425"/>
      <c r="D72" s="425"/>
      <c r="E72" s="425"/>
      <c r="F72" s="425"/>
      <c r="G72" s="425"/>
      <c r="H72" s="425"/>
      <c r="I72" s="425"/>
      <c r="J72" s="425"/>
      <c r="K72" s="425"/>
      <c r="L72" s="425"/>
      <c r="M72" s="425"/>
    </row>
    <row r="73" spans="1:13" x14ac:dyDescent="0.25">
      <c r="A73" s="498" t="s">
        <v>148</v>
      </c>
      <c r="B73" s="498"/>
      <c r="C73" s="498"/>
      <c r="D73" s="498"/>
      <c r="E73" s="498"/>
      <c r="F73" s="498"/>
      <c r="G73" s="498"/>
      <c r="H73" s="498"/>
      <c r="I73" s="498"/>
      <c r="J73" s="498"/>
      <c r="K73" s="498"/>
      <c r="L73" s="498"/>
      <c r="M73" s="498"/>
    </row>
  </sheetData>
  <sheetProtection algorithmName="SHA-512" hashValue="Hu7H7kioXVz1rNJ1hkA4n0fbtKH1At96ajAxK+c/q2ohVXzc4bzqe+N7vBDcKj6gwqBcWJNZdkmg83BsC+AV3g==" saltValue="Okwt8KKsRpCLne8/aJhIuQ==" spinCount="100000" sheet="1" formatColumns="0" formatRows="0"/>
  <mergeCells count="13">
    <mergeCell ref="H26:J26"/>
    <mergeCell ref="H22:M22"/>
    <mergeCell ref="A22:F22"/>
    <mergeCell ref="A26:E26"/>
    <mergeCell ref="A36:C36"/>
    <mergeCell ref="A73:M73"/>
    <mergeCell ref="H67:I67"/>
    <mergeCell ref="H57:I57"/>
    <mergeCell ref="H47:J47"/>
    <mergeCell ref="H36:J36"/>
    <mergeCell ref="A47:C47"/>
    <mergeCell ref="A57:B57"/>
    <mergeCell ref="A67:B67"/>
  </mergeCells>
  <conditionalFormatting sqref="A25">
    <cfRule type="containsText" dxfId="2077" priority="10" operator="containsText" text="Not eligible for this exception">
      <formula>NOT(ISERROR(SEARCH("Not eligible for this exception",A25)))</formula>
    </cfRule>
  </conditionalFormatting>
  <conditionalFormatting sqref="H25">
    <cfRule type="containsText" dxfId="2076" priority="9" operator="containsText" text="Not eligible for this exception">
      <formula>NOT(ISERROR(SEARCH("Not eligible for this exception",H25)))</formula>
    </cfRule>
  </conditionalFormatting>
  <conditionalFormatting sqref="B34:C35">
    <cfRule type="expression" dxfId="2075" priority="6">
      <formula>$B$31&gt;=0</formula>
    </cfRule>
  </conditionalFormatting>
  <conditionalFormatting sqref="I34:J35">
    <cfRule type="expression" dxfId="2074" priority="5">
      <formula>$I$31&gt;=0</formula>
    </cfRule>
  </conditionalFormatting>
  <conditionalFormatting sqref="B25:E25">
    <cfRule type="expression" dxfId="2073" priority="4">
      <formula>$B$31&gt;=0</formula>
    </cfRule>
  </conditionalFormatting>
  <conditionalFormatting sqref="I25:L25">
    <cfRule type="expression" dxfId="2072" priority="3">
      <formula>$I$31&gt;=0</formula>
    </cfRule>
  </conditionalFormatting>
  <hyperlinks>
    <hyperlink ref="C70" r:id="rId1" xr:uid="{00000000-0004-0000-0600-000000000000}"/>
    <hyperlink ref="J70" r:id="rId2" xr:uid="{00000000-0004-0000-0600-000001000000}"/>
    <hyperlink ref="A72" r:id="rId3" xr:uid="{00000000-0004-0000-0600-000002000000}"/>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extLst>
    <ext xmlns:x14="http://schemas.microsoft.com/office/spreadsheetml/2009/9/main" uri="{78C0D931-6437-407d-A8EE-F0AAD7539E65}">
      <x14:conditionalFormattings>
        <x14:conditionalFormatting xmlns:xm="http://schemas.microsoft.com/office/excel/2006/main">
          <x14:cfRule type="expression" priority="8" id="{EAB93876-FA39-4330-B702-D80EF4B8F7B0}">
            <xm:f>'3. Getting Started'!$B$13="No"</xm:f>
            <x14:dxf>
              <fill>
                <patternFill>
                  <bgColor theme="1"/>
                </patternFill>
              </fill>
            </x14:dxf>
          </x14:cfRule>
          <xm:sqref>A60:B66</xm:sqref>
        </x14:conditionalFormatting>
        <x14:conditionalFormatting xmlns:xm="http://schemas.microsoft.com/office/excel/2006/main">
          <x14:cfRule type="expression" priority="7" id="{F8FFDFF1-96C5-4024-81D8-524B333EB2C2}">
            <xm:f>'3. Getting Started'!$B$13="No"</xm:f>
            <x14:dxf>
              <fill>
                <patternFill>
                  <bgColor theme="1"/>
                </patternFill>
              </fill>
            </x14:dxf>
          </x14:cfRule>
          <xm:sqref>H60:I66</xm:sqref>
        </x14:conditionalFormatting>
        <x14:conditionalFormatting xmlns:xm="http://schemas.microsoft.com/office/excel/2006/main">
          <x14:cfRule type="expression" priority="2" id="{70217F92-F37F-4CC2-9FD1-E7CCC76FF3CC}">
            <xm:f>'3. Getting Started'!$B$7="Yes"</xm:f>
            <x14:dxf>
              <fill>
                <patternFill>
                  <bgColor theme="1"/>
                </patternFill>
              </fill>
            </x14:dxf>
          </x14:cfRule>
          <xm:sqref>B25:E25 I25:L25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Lists!$C$2:$C$5</xm:f>
          </x14:formula1>
          <xm:sqref>B41:B45 I41:I45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pageSetUpPr autoPageBreaks="0"/>
  </sheetPr>
  <dimension ref="A1:M35"/>
  <sheetViews>
    <sheetView showGridLines="0" workbookViewId="0">
      <pane ySplit="4" topLeftCell="A5" activePane="bottomLeft" state="frozen"/>
      <selection pane="bottomLeft" activeCell="A5" sqref="A5"/>
    </sheetView>
  </sheetViews>
  <sheetFormatPr defaultColWidth="0" defaultRowHeight="15.75" zeroHeight="1" x14ac:dyDescent="0.25"/>
  <cols>
    <col min="1" max="1" width="34.5" style="3" bestFit="1" customWidth="1"/>
    <col min="2" max="3" width="11.25" style="3" customWidth="1"/>
    <col min="4" max="6" width="20.75" style="3" customWidth="1"/>
    <col min="7" max="7" width="4.75" style="3" customWidth="1"/>
    <col min="8" max="8" width="34.5" style="3" customWidth="1"/>
    <col min="9" max="10" width="11.25" style="3" customWidth="1"/>
    <col min="11" max="13" width="20.75" style="3" customWidth="1"/>
    <col min="14" max="16384" width="9.25" style="3" hidden="1"/>
  </cols>
  <sheetData>
    <row r="1" spans="1:13" ht="16.5" thickBot="1" x14ac:dyDescent="0.3">
      <c r="A1" s="208" t="s">
        <v>142</v>
      </c>
      <c r="B1" s="212"/>
      <c r="D1" s="452" t="s">
        <v>165</v>
      </c>
      <c r="E1" s="3" t="str">
        <f>IF('3. Getting Started'!$B2="","",'3. Getting Started'!$B2)</f>
        <v/>
      </c>
      <c r="G1" s="486" t="s">
        <v>146</v>
      </c>
      <c r="H1" s="360" t="s">
        <v>141</v>
      </c>
      <c r="I1" s="34"/>
      <c r="K1" s="452" t="s">
        <v>165</v>
      </c>
      <c r="L1" s="3" t="str">
        <f>IF('3. Getting Started'!B2="","",'3. Getting Started'!B2)</f>
        <v/>
      </c>
    </row>
    <row r="2" spans="1:13" s="4" customFormat="1" ht="37.9" customHeight="1" thickBot="1" x14ac:dyDescent="0.3">
      <c r="A2" s="356" t="s">
        <v>210</v>
      </c>
      <c r="B2" s="11"/>
      <c r="C2" s="11"/>
      <c r="D2" s="11"/>
      <c r="E2" s="11"/>
      <c r="F2" s="357"/>
      <c r="G2" s="486"/>
      <c r="H2" s="356" t="s">
        <v>211</v>
      </c>
      <c r="I2" s="11"/>
      <c r="J2" s="11"/>
      <c r="K2" s="11"/>
      <c r="L2" s="11"/>
      <c r="M2" s="357"/>
    </row>
    <row r="3" spans="1:13" s="4" customFormat="1" ht="24" customHeight="1" x14ac:dyDescent="0.25">
      <c r="A3" s="203"/>
      <c r="B3" s="355"/>
      <c r="C3" s="25"/>
      <c r="D3" s="12" t="s">
        <v>212</v>
      </c>
      <c r="E3" s="13"/>
      <c r="F3" s="14"/>
      <c r="G3" s="486"/>
      <c r="H3" s="361"/>
      <c r="I3" s="6"/>
      <c r="J3" s="25"/>
      <c r="K3" s="12" t="s">
        <v>213</v>
      </c>
      <c r="L3" s="13"/>
      <c r="M3" s="362"/>
    </row>
    <row r="4" spans="1:13" s="369" customFormat="1" ht="18.75" x14ac:dyDescent="0.3">
      <c r="A4" s="365" t="s">
        <v>3</v>
      </c>
      <c r="B4" s="366" t="s">
        <v>4</v>
      </c>
      <c r="C4" s="367" t="s">
        <v>131</v>
      </c>
      <c r="D4" s="368" t="s">
        <v>5</v>
      </c>
      <c r="E4" s="368" t="s">
        <v>6</v>
      </c>
      <c r="F4" s="368" t="s">
        <v>7</v>
      </c>
      <c r="G4" s="486"/>
      <c r="H4" s="365" t="s">
        <v>3</v>
      </c>
      <c r="I4" s="366" t="s">
        <v>4</v>
      </c>
      <c r="J4" s="367" t="s">
        <v>131</v>
      </c>
      <c r="K4" s="368" t="s">
        <v>5</v>
      </c>
      <c r="L4" s="368" t="s">
        <v>6</v>
      </c>
      <c r="M4" s="368" t="s">
        <v>7</v>
      </c>
    </row>
    <row r="5" spans="1:13" s="8" customFormat="1" x14ac:dyDescent="0.25">
      <c r="A5" s="33"/>
      <c r="B5" s="34"/>
      <c r="C5" s="353"/>
      <c r="D5" s="35"/>
      <c r="E5" s="35"/>
      <c r="F5" s="26">
        <f>SUM(D5:E5)</f>
        <v>0</v>
      </c>
      <c r="G5" s="486"/>
      <c r="H5" s="33"/>
      <c r="I5" s="34"/>
      <c r="J5" s="353"/>
      <c r="K5" s="35"/>
      <c r="L5" s="35"/>
      <c r="M5" s="26">
        <f>SUM(K5:L5)</f>
        <v>0</v>
      </c>
    </row>
    <row r="6" spans="1:13" s="8" customFormat="1" x14ac:dyDescent="0.25">
      <c r="A6" s="33"/>
      <c r="B6" s="34"/>
      <c r="C6" s="353"/>
      <c r="D6" s="35"/>
      <c r="E6" s="35"/>
      <c r="F6" s="26">
        <f t="shared" ref="F6:F29" si="0">SUM(D6:E6)</f>
        <v>0</v>
      </c>
      <c r="G6" s="486"/>
      <c r="H6" s="33"/>
      <c r="I6" s="34"/>
      <c r="J6" s="353"/>
      <c r="K6" s="35"/>
      <c r="L6" s="35"/>
      <c r="M6" s="26">
        <f t="shared" ref="M6:M29" si="1">SUM(K6:L6)</f>
        <v>0</v>
      </c>
    </row>
    <row r="7" spans="1:13" s="8" customFormat="1" x14ac:dyDescent="0.25">
      <c r="A7" s="33"/>
      <c r="B7" s="34"/>
      <c r="C7" s="353"/>
      <c r="D7" s="35"/>
      <c r="E7" s="35"/>
      <c r="F7" s="26">
        <f t="shared" si="0"/>
        <v>0</v>
      </c>
      <c r="G7" s="486"/>
      <c r="H7" s="33"/>
      <c r="I7" s="34"/>
      <c r="J7" s="353"/>
      <c r="K7" s="35"/>
      <c r="L7" s="35"/>
      <c r="M7" s="26">
        <f t="shared" si="1"/>
        <v>0</v>
      </c>
    </row>
    <row r="8" spans="1:13" s="8" customFormat="1" x14ac:dyDescent="0.25">
      <c r="A8" s="33"/>
      <c r="B8" s="34"/>
      <c r="C8" s="353"/>
      <c r="D8" s="35"/>
      <c r="E8" s="35"/>
      <c r="F8" s="26">
        <f t="shared" si="0"/>
        <v>0</v>
      </c>
      <c r="G8" s="486"/>
      <c r="H8" s="33"/>
      <c r="I8" s="34"/>
      <c r="J8" s="353"/>
      <c r="K8" s="35"/>
      <c r="L8" s="35"/>
      <c r="M8" s="26">
        <f t="shared" si="1"/>
        <v>0</v>
      </c>
    </row>
    <row r="9" spans="1:13" s="8" customFormat="1" x14ac:dyDescent="0.25">
      <c r="A9" s="33"/>
      <c r="B9" s="34"/>
      <c r="C9" s="353"/>
      <c r="D9" s="35"/>
      <c r="E9" s="35"/>
      <c r="F9" s="26">
        <f t="shared" si="0"/>
        <v>0</v>
      </c>
      <c r="G9" s="486"/>
      <c r="H9" s="33"/>
      <c r="I9" s="34"/>
      <c r="J9" s="353"/>
      <c r="K9" s="35"/>
      <c r="L9" s="35"/>
      <c r="M9" s="26">
        <f t="shared" si="1"/>
        <v>0</v>
      </c>
    </row>
    <row r="10" spans="1:13" s="8" customFormat="1" x14ac:dyDescent="0.25">
      <c r="A10" s="33"/>
      <c r="B10" s="34"/>
      <c r="C10" s="353"/>
      <c r="D10" s="35"/>
      <c r="E10" s="35"/>
      <c r="F10" s="26">
        <f t="shared" si="0"/>
        <v>0</v>
      </c>
      <c r="G10" s="486"/>
      <c r="H10" s="33"/>
      <c r="I10" s="34"/>
      <c r="J10" s="353"/>
      <c r="K10" s="35"/>
      <c r="L10" s="35"/>
      <c r="M10" s="26">
        <f t="shared" si="1"/>
        <v>0</v>
      </c>
    </row>
    <row r="11" spans="1:13" s="8" customFormat="1" x14ac:dyDescent="0.25">
      <c r="A11" s="33"/>
      <c r="B11" s="34"/>
      <c r="C11" s="353"/>
      <c r="D11" s="35"/>
      <c r="E11" s="35"/>
      <c r="F11" s="26">
        <f t="shared" si="0"/>
        <v>0</v>
      </c>
      <c r="G11" s="486"/>
      <c r="H11" s="33"/>
      <c r="I11" s="34"/>
      <c r="J11" s="353"/>
      <c r="K11" s="35"/>
      <c r="L11" s="35"/>
      <c r="M11" s="26">
        <f t="shared" si="1"/>
        <v>0</v>
      </c>
    </row>
    <row r="12" spans="1:13" s="8" customFormat="1" x14ac:dyDescent="0.25">
      <c r="A12" s="33"/>
      <c r="B12" s="34"/>
      <c r="C12" s="353"/>
      <c r="D12" s="35"/>
      <c r="E12" s="35"/>
      <c r="F12" s="26">
        <f t="shared" si="0"/>
        <v>0</v>
      </c>
      <c r="G12" s="486"/>
      <c r="H12" s="33"/>
      <c r="I12" s="34"/>
      <c r="J12" s="353"/>
      <c r="K12" s="35"/>
      <c r="L12" s="35"/>
      <c r="M12" s="26">
        <f t="shared" si="1"/>
        <v>0</v>
      </c>
    </row>
    <row r="13" spans="1:13" s="8" customFormat="1" x14ac:dyDescent="0.25">
      <c r="A13" s="33"/>
      <c r="B13" s="34"/>
      <c r="C13" s="353"/>
      <c r="D13" s="35"/>
      <c r="E13" s="35"/>
      <c r="F13" s="26">
        <f t="shared" si="0"/>
        <v>0</v>
      </c>
      <c r="G13" s="486"/>
      <c r="H13" s="33"/>
      <c r="I13" s="34"/>
      <c r="J13" s="353"/>
      <c r="K13" s="35"/>
      <c r="L13" s="35"/>
      <c r="M13" s="26">
        <f t="shared" si="1"/>
        <v>0</v>
      </c>
    </row>
    <row r="14" spans="1:13" s="8" customFormat="1" x14ac:dyDescent="0.25">
      <c r="A14" s="33"/>
      <c r="B14" s="34"/>
      <c r="C14" s="353"/>
      <c r="D14" s="35"/>
      <c r="E14" s="35"/>
      <c r="F14" s="26">
        <f t="shared" si="0"/>
        <v>0</v>
      </c>
      <c r="G14" s="486"/>
      <c r="H14" s="33"/>
      <c r="I14" s="34"/>
      <c r="J14" s="353"/>
      <c r="K14" s="35"/>
      <c r="L14" s="35"/>
      <c r="M14" s="26">
        <f t="shared" si="1"/>
        <v>0</v>
      </c>
    </row>
    <row r="15" spans="1:13" s="8" customFormat="1" x14ac:dyDescent="0.25">
      <c r="A15" s="33"/>
      <c r="B15" s="34"/>
      <c r="C15" s="353"/>
      <c r="D15" s="35"/>
      <c r="E15" s="35"/>
      <c r="F15" s="26">
        <f t="shared" si="0"/>
        <v>0</v>
      </c>
      <c r="G15" s="486"/>
      <c r="H15" s="33"/>
      <c r="I15" s="34"/>
      <c r="J15" s="353"/>
      <c r="K15" s="35"/>
      <c r="L15" s="35"/>
      <c r="M15" s="26">
        <f t="shared" si="1"/>
        <v>0</v>
      </c>
    </row>
    <row r="16" spans="1:13" s="8" customFormat="1" x14ac:dyDescent="0.25">
      <c r="A16" s="33"/>
      <c r="B16" s="34"/>
      <c r="C16" s="353"/>
      <c r="D16" s="35"/>
      <c r="E16" s="35"/>
      <c r="F16" s="26">
        <f t="shared" si="0"/>
        <v>0</v>
      </c>
      <c r="G16" s="486"/>
      <c r="H16" s="33"/>
      <c r="I16" s="34"/>
      <c r="J16" s="353"/>
      <c r="K16" s="35"/>
      <c r="L16" s="35"/>
      <c r="M16" s="26">
        <f t="shared" si="1"/>
        <v>0</v>
      </c>
    </row>
    <row r="17" spans="1:13" s="8" customFormat="1" x14ac:dyDescent="0.25">
      <c r="A17" s="33"/>
      <c r="B17" s="34"/>
      <c r="C17" s="353"/>
      <c r="D17" s="35"/>
      <c r="E17" s="35"/>
      <c r="F17" s="26">
        <f t="shared" si="0"/>
        <v>0</v>
      </c>
      <c r="G17" s="486"/>
      <c r="H17" s="33"/>
      <c r="I17" s="34"/>
      <c r="J17" s="353"/>
      <c r="K17" s="35"/>
      <c r="L17" s="35"/>
      <c r="M17" s="26">
        <f t="shared" si="1"/>
        <v>0</v>
      </c>
    </row>
    <row r="18" spans="1:13" s="8" customFormat="1" x14ac:dyDescent="0.25">
      <c r="A18" s="33"/>
      <c r="B18" s="34"/>
      <c r="C18" s="353"/>
      <c r="D18" s="35"/>
      <c r="E18" s="35"/>
      <c r="F18" s="26">
        <f t="shared" si="0"/>
        <v>0</v>
      </c>
      <c r="G18" s="486"/>
      <c r="H18" s="33"/>
      <c r="I18" s="34"/>
      <c r="J18" s="353"/>
      <c r="K18" s="35"/>
      <c r="L18" s="35"/>
      <c r="M18" s="26">
        <f t="shared" si="1"/>
        <v>0</v>
      </c>
    </row>
    <row r="19" spans="1:13" s="8" customFormat="1" x14ac:dyDescent="0.25">
      <c r="A19" s="33"/>
      <c r="B19" s="34"/>
      <c r="C19" s="353"/>
      <c r="D19" s="35"/>
      <c r="E19" s="35"/>
      <c r="F19" s="26">
        <f t="shared" si="0"/>
        <v>0</v>
      </c>
      <c r="G19" s="486"/>
      <c r="H19" s="33"/>
      <c r="I19" s="34"/>
      <c r="J19" s="353"/>
      <c r="K19" s="35"/>
      <c r="L19" s="35"/>
      <c r="M19" s="26">
        <f t="shared" si="1"/>
        <v>0</v>
      </c>
    </row>
    <row r="20" spans="1:13" s="8" customFormat="1" x14ac:dyDescent="0.25">
      <c r="A20" s="33"/>
      <c r="B20" s="34"/>
      <c r="C20" s="353"/>
      <c r="D20" s="35"/>
      <c r="E20" s="35"/>
      <c r="F20" s="26">
        <f t="shared" si="0"/>
        <v>0</v>
      </c>
      <c r="G20" s="486"/>
      <c r="H20" s="33"/>
      <c r="I20" s="34"/>
      <c r="J20" s="353"/>
      <c r="K20" s="35"/>
      <c r="L20" s="35"/>
      <c r="M20" s="26">
        <f t="shared" si="1"/>
        <v>0</v>
      </c>
    </row>
    <row r="21" spans="1:13" s="8" customFormat="1" x14ac:dyDescent="0.25">
      <c r="A21" s="33"/>
      <c r="B21" s="34"/>
      <c r="C21" s="353"/>
      <c r="D21" s="35"/>
      <c r="E21" s="35"/>
      <c r="F21" s="26">
        <f t="shared" si="0"/>
        <v>0</v>
      </c>
      <c r="G21" s="486"/>
      <c r="H21" s="33"/>
      <c r="I21" s="34"/>
      <c r="J21" s="353"/>
      <c r="K21" s="35"/>
      <c r="L21" s="35"/>
      <c r="M21" s="26">
        <f t="shared" si="1"/>
        <v>0</v>
      </c>
    </row>
    <row r="22" spans="1:13" s="8" customFormat="1" x14ac:dyDescent="0.25">
      <c r="A22" s="33"/>
      <c r="B22" s="34"/>
      <c r="C22" s="353"/>
      <c r="D22" s="35"/>
      <c r="E22" s="35"/>
      <c r="F22" s="26">
        <f t="shared" si="0"/>
        <v>0</v>
      </c>
      <c r="G22" s="486"/>
      <c r="H22" s="33"/>
      <c r="I22" s="34"/>
      <c r="J22" s="353"/>
      <c r="K22" s="35"/>
      <c r="L22" s="35"/>
      <c r="M22" s="26">
        <f t="shared" si="1"/>
        <v>0</v>
      </c>
    </row>
    <row r="23" spans="1:13" s="8" customFormat="1" x14ac:dyDescent="0.25">
      <c r="A23" s="33"/>
      <c r="B23" s="34"/>
      <c r="C23" s="353"/>
      <c r="D23" s="35"/>
      <c r="E23" s="35"/>
      <c r="F23" s="26">
        <f t="shared" si="0"/>
        <v>0</v>
      </c>
      <c r="G23" s="486"/>
      <c r="H23" s="33"/>
      <c r="I23" s="34"/>
      <c r="J23" s="353"/>
      <c r="K23" s="35"/>
      <c r="L23" s="35"/>
      <c r="M23" s="26">
        <f t="shared" si="1"/>
        <v>0</v>
      </c>
    </row>
    <row r="24" spans="1:13" s="8" customFormat="1" x14ac:dyDescent="0.25">
      <c r="A24" s="33"/>
      <c r="B24" s="34"/>
      <c r="C24" s="353"/>
      <c r="D24" s="35"/>
      <c r="E24" s="35"/>
      <c r="F24" s="26">
        <f t="shared" si="0"/>
        <v>0</v>
      </c>
      <c r="G24" s="486"/>
      <c r="H24" s="33"/>
      <c r="I24" s="34"/>
      <c r="J24" s="353"/>
      <c r="K24" s="35"/>
      <c r="L24" s="35"/>
      <c r="M24" s="26">
        <f t="shared" si="1"/>
        <v>0</v>
      </c>
    </row>
    <row r="25" spans="1:13" s="8" customFormat="1" x14ac:dyDescent="0.25">
      <c r="A25" s="33"/>
      <c r="B25" s="34"/>
      <c r="C25" s="353"/>
      <c r="D25" s="35"/>
      <c r="E25" s="35"/>
      <c r="F25" s="26">
        <f t="shared" si="0"/>
        <v>0</v>
      </c>
      <c r="G25" s="486"/>
      <c r="H25" s="33"/>
      <c r="I25" s="34"/>
      <c r="J25" s="353"/>
      <c r="K25" s="35"/>
      <c r="L25" s="35"/>
      <c r="M25" s="26">
        <f t="shared" si="1"/>
        <v>0</v>
      </c>
    </row>
    <row r="26" spans="1:13" s="8" customFormat="1" x14ac:dyDescent="0.25">
      <c r="A26" s="33"/>
      <c r="B26" s="34"/>
      <c r="C26" s="353"/>
      <c r="D26" s="35"/>
      <c r="E26" s="35"/>
      <c r="F26" s="26">
        <f t="shared" si="0"/>
        <v>0</v>
      </c>
      <c r="G26" s="486"/>
      <c r="H26" s="33"/>
      <c r="I26" s="34"/>
      <c r="J26" s="353"/>
      <c r="K26" s="35"/>
      <c r="L26" s="35"/>
      <c r="M26" s="26">
        <f t="shared" si="1"/>
        <v>0</v>
      </c>
    </row>
    <row r="27" spans="1:13" s="8" customFormat="1" x14ac:dyDescent="0.25">
      <c r="A27" s="33"/>
      <c r="B27" s="34"/>
      <c r="C27" s="353"/>
      <c r="D27" s="35"/>
      <c r="E27" s="35"/>
      <c r="F27" s="26">
        <f t="shared" si="0"/>
        <v>0</v>
      </c>
      <c r="G27" s="486"/>
      <c r="H27" s="33"/>
      <c r="I27" s="34"/>
      <c r="J27" s="353"/>
      <c r="K27" s="35"/>
      <c r="L27" s="35"/>
      <c r="M27" s="26">
        <f t="shared" si="1"/>
        <v>0</v>
      </c>
    </row>
    <row r="28" spans="1:13" s="8" customFormat="1" x14ac:dyDescent="0.25">
      <c r="A28" s="33"/>
      <c r="B28" s="34"/>
      <c r="C28" s="353"/>
      <c r="D28" s="35"/>
      <c r="E28" s="35"/>
      <c r="F28" s="26">
        <f t="shared" si="0"/>
        <v>0</v>
      </c>
      <c r="G28" s="486"/>
      <c r="H28" s="33"/>
      <c r="I28" s="34"/>
      <c r="J28" s="353"/>
      <c r="K28" s="35"/>
      <c r="L28" s="35"/>
      <c r="M28" s="26">
        <f t="shared" si="1"/>
        <v>0</v>
      </c>
    </row>
    <row r="29" spans="1:13" s="8" customFormat="1" ht="16.5" thickBot="1" x14ac:dyDescent="0.3">
      <c r="A29" s="36"/>
      <c r="B29" s="37"/>
      <c r="C29" s="354"/>
      <c r="D29" s="38"/>
      <c r="E29" s="38"/>
      <c r="F29" s="27">
        <f t="shared" si="0"/>
        <v>0</v>
      </c>
      <c r="G29" s="486"/>
      <c r="H29" s="36"/>
      <c r="I29" s="37"/>
      <c r="J29" s="354"/>
      <c r="K29" s="38"/>
      <c r="L29" s="38"/>
      <c r="M29" s="27">
        <f t="shared" si="1"/>
        <v>0</v>
      </c>
    </row>
    <row r="30" spans="1:13" ht="19.5" thickBot="1" x14ac:dyDescent="0.3">
      <c r="A30" s="29"/>
      <c r="B30" s="358"/>
      <c r="C30" s="206" t="s">
        <v>8</v>
      </c>
      <c r="D30" s="31" t="str">
        <f>IF(AND(D5="",D6="",D7="",D8="",D9="",D10="",D11="",D12="",D13="",D14="",D15="",D16="",D17="",D18="",D19="",D20="",D21="",D22="",D23="",D24="",D25="",D26="",D27="",D28="",D29=""),"",SUM(D5:D29))</f>
        <v/>
      </c>
      <c r="E30" s="30"/>
      <c r="F30" s="31" t="str">
        <f>IF(AND(F5=0,F6=0,F7=0,F8=0,F9=0,F10=0,F11=0,F12=0,F13=0,F14=0,F15=0,F16=0,F17=0,F18=0,F19=0,F20=0,F21=0,F22=0,F23=0,F24=0,F25=0,F26=0,F27=0,F28=0,F29=0),"",SUM(F5:F29))</f>
        <v/>
      </c>
      <c r="G30" s="486"/>
      <c r="H30" s="29"/>
      <c r="I30" s="358"/>
      <c r="J30" s="206" t="s">
        <v>8</v>
      </c>
      <c r="K30" s="31" t="str">
        <f>IF(AND(K5="",K6="",K7="",K8="",K9="",K10="",K11="",K12="",K13="",K14="",K15="",K16="",K17="",K18="",K19="",K20="",K21="",K22="",K23="",K24="",K25="",K26="",K27="",K28="",K29=""),"",SUM(K5:K29))</f>
        <v/>
      </c>
      <c r="L30" s="30"/>
      <c r="M30" s="31" t="str">
        <f>IF(AND(M5=0,M6=0,M7=0,M8=0,M9=0,M10=0,M11=0,M12=0,M13=0,M14=0,M15=0,M16=0,M17=0,M18=0,M19=0,M20=0,M21=0,M22=0,M23=0,M24=0,M25=0,M26=0,M27=0,M28=0,M29=0),"",SUM(M5:M29))</f>
        <v/>
      </c>
    </row>
    <row r="31" spans="1:13" ht="19.5" thickBot="1" x14ac:dyDescent="0.3">
      <c r="A31" s="29"/>
      <c r="B31" s="359"/>
      <c r="C31" s="207" t="s">
        <v>50</v>
      </c>
      <c r="D31" s="31" t="str">
        <f>IF(OR($B1="",D30=""),"",(D30/$B1))</f>
        <v/>
      </c>
      <c r="E31" s="32"/>
      <c r="F31" s="31" t="str">
        <f>IF(OR($B1="",F30=""),"",(F30/$B1))</f>
        <v/>
      </c>
      <c r="G31" s="486"/>
      <c r="H31" s="29"/>
      <c r="I31" s="359"/>
      <c r="J31" s="207" t="s">
        <v>50</v>
      </c>
      <c r="K31" s="31" t="str">
        <f>IF(OR($I1="",K30="",),"",(K30/$I1))</f>
        <v/>
      </c>
      <c r="L31" s="32"/>
      <c r="M31" s="31" t="str">
        <f>IF(OR($I1="",M30=""),"",(M30/$I1))</f>
        <v/>
      </c>
    </row>
    <row r="32" spans="1:13" s="432" customFormat="1" ht="12" x14ac:dyDescent="0.2">
      <c r="A32" s="473" t="s">
        <v>255</v>
      </c>
      <c r="B32" s="427"/>
      <c r="C32" s="428"/>
      <c r="D32" s="429"/>
      <c r="E32" s="430"/>
      <c r="F32" s="429"/>
      <c r="G32" s="431"/>
      <c r="H32" s="427"/>
      <c r="I32" s="427"/>
      <c r="J32" s="428"/>
      <c r="K32" s="429"/>
      <c r="L32" s="430"/>
      <c r="M32" s="429"/>
    </row>
    <row r="33" spans="1:13" s="437" customFormat="1" ht="12" x14ac:dyDescent="0.2">
      <c r="A33" s="417" t="s">
        <v>256</v>
      </c>
      <c r="B33" s="433"/>
      <c r="C33" s="434"/>
      <c r="D33" s="435"/>
      <c r="E33" s="436"/>
      <c r="F33" s="435"/>
      <c r="G33" s="420"/>
      <c r="H33" s="433"/>
      <c r="I33" s="433"/>
      <c r="J33" s="434"/>
      <c r="K33" s="435"/>
      <c r="L33" s="436"/>
      <c r="M33" s="435"/>
    </row>
    <row r="34" spans="1:13" s="4" customFormat="1" ht="18.75" x14ac:dyDescent="0.25">
      <c r="A34" s="487" t="s">
        <v>148</v>
      </c>
      <c r="B34" s="487"/>
      <c r="C34" s="487"/>
      <c r="D34" s="487"/>
      <c r="E34" s="487"/>
      <c r="F34" s="487"/>
      <c r="G34" s="487"/>
      <c r="H34" s="487"/>
      <c r="I34" s="487"/>
      <c r="J34" s="487"/>
      <c r="K34" s="487"/>
      <c r="L34" s="487"/>
      <c r="M34" s="487"/>
    </row>
    <row r="35" spans="1:13" hidden="1" x14ac:dyDescent="0.25">
      <c r="A35" s="7"/>
      <c r="B35" s="7"/>
      <c r="C35" s="7"/>
      <c r="D35" s="7"/>
      <c r="E35" s="7"/>
      <c r="F35" s="7"/>
      <c r="G35" s="7"/>
    </row>
  </sheetData>
  <sheetProtection algorithmName="SHA-512" hashValue="R8CXje9G9jAmDPE0hecmfgkopot5LWMo3Pn4WucTl3uvJ61Wnbth/ZegJNWUEwmUwyEbqHnnysy1nCSHbL0R2A==" saltValue="yAizQIiSBZS7zOfowY+hwg==" spinCount="100000" sheet="1" formatColumns="0" formatRows="0"/>
  <mergeCells count="2">
    <mergeCell ref="G1:G31"/>
    <mergeCell ref="A34:M34"/>
  </mergeCells>
  <hyperlinks>
    <hyperlink ref="A33" r:id="rId1" xr:uid="{00000000-0004-0000-0700-000000000000}"/>
  </hyperlinks>
  <pageMargins left="0.75" right="0.75" top="1" bottom="1" header="0.5" footer="0.5"/>
  <pageSetup orientation="portrait" horizontalDpi="4294967292" verticalDpi="4294967292"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415E0CF8-1682-444A-9FA1-263086F4E3B5}">
            <xm:f>'3. Getting Started'!$B$6="No"</xm:f>
            <x14:dxf>
              <fill>
                <patternFill>
                  <bgColor theme="1"/>
                </patternFill>
              </fill>
            </x14:dxf>
          </x14:cfRule>
          <xm:sqref>D5:D31 K5:K31</xm:sqref>
        </x14:conditionalFormatting>
      </x14:conditionalFormatting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8"/>
    <pageSetUpPr autoPageBreaks="0"/>
  </sheetPr>
  <dimension ref="A1:P82"/>
  <sheetViews>
    <sheetView showGridLines="0" workbookViewId="0">
      <pane ySplit="2" topLeftCell="A3" activePane="bottomLeft" state="frozen"/>
      <selection pane="bottomLeft" activeCell="A3" sqref="A3"/>
    </sheetView>
  </sheetViews>
  <sheetFormatPr defaultColWidth="0" defaultRowHeight="15.75" zeroHeight="1" x14ac:dyDescent="0.25"/>
  <cols>
    <col min="1" max="1" width="28.75" style="214" customWidth="1"/>
    <col min="2" max="2" width="15.75" style="214" customWidth="1"/>
    <col min="3" max="3" width="13.75" style="214" customWidth="1"/>
    <col min="4" max="4" width="27.75" style="216" customWidth="1"/>
    <col min="5" max="5" width="28.75" style="45" customWidth="1"/>
    <col min="6" max="6" width="15.75" style="45" customWidth="1"/>
    <col min="7" max="7" width="13.75" style="45" customWidth="1"/>
    <col min="8" max="8" width="27.75" style="216" customWidth="1"/>
    <col min="9" max="9" width="28.75" style="45" customWidth="1"/>
    <col min="10" max="10" width="15.75" style="45" customWidth="1"/>
    <col min="11" max="11" width="13.75" style="45" customWidth="1"/>
    <col min="12" max="12" width="27.75" style="217" customWidth="1"/>
    <col min="13" max="13" width="28.75" style="45" customWidth="1"/>
    <col min="14" max="14" width="15.75" style="45" customWidth="1"/>
    <col min="15" max="15" width="13.75" style="45" customWidth="1"/>
    <col min="16" max="16" width="27.75" style="217" customWidth="1"/>
    <col min="17" max="16384" width="8.75" style="214" hidden="1"/>
  </cols>
  <sheetData>
    <row r="1" spans="1:16" ht="31.5" x14ac:dyDescent="0.25">
      <c r="A1" s="213" t="s">
        <v>99</v>
      </c>
      <c r="B1" s="286" t="s">
        <v>98</v>
      </c>
      <c r="D1" s="215" t="s">
        <v>56</v>
      </c>
      <c r="G1" s="283" t="s">
        <v>165</v>
      </c>
      <c r="H1" s="456" t="str">
        <f>IF('3. Getting Started'!$B2="","",'3. Getting Started'!$B2)</f>
        <v/>
      </c>
    </row>
    <row r="2" spans="1:16" x14ac:dyDescent="0.25">
      <c r="A2" s="218" t="s">
        <v>18</v>
      </c>
      <c r="B2" s="219"/>
      <c r="C2" s="219"/>
      <c r="E2" s="218" t="s">
        <v>48</v>
      </c>
      <c r="F2" s="220"/>
      <c r="G2" s="220"/>
      <c r="I2" s="218" t="s">
        <v>49</v>
      </c>
      <c r="J2" s="220"/>
      <c r="K2" s="220"/>
      <c r="M2" s="218" t="s">
        <v>51</v>
      </c>
      <c r="N2" s="220"/>
      <c r="O2" s="220"/>
    </row>
    <row r="3" spans="1:16" ht="31.5" x14ac:dyDescent="0.25">
      <c r="A3" s="221" t="s">
        <v>17</v>
      </c>
      <c r="B3" s="222" t="s">
        <v>9</v>
      </c>
      <c r="C3" s="223" t="s">
        <v>54</v>
      </c>
      <c r="E3" s="221" t="s">
        <v>17</v>
      </c>
      <c r="F3" s="224" t="s">
        <v>0</v>
      </c>
      <c r="G3" s="225" t="s">
        <v>54</v>
      </c>
      <c r="I3" s="226" t="s">
        <v>17</v>
      </c>
      <c r="J3" s="227" t="s">
        <v>1</v>
      </c>
      <c r="K3" s="228" t="s">
        <v>54</v>
      </c>
      <c r="M3" s="226" t="s">
        <v>17</v>
      </c>
      <c r="N3" s="227" t="s">
        <v>52</v>
      </c>
      <c r="O3" s="228" t="s">
        <v>54</v>
      </c>
    </row>
    <row r="4" spans="1:16" x14ac:dyDescent="0.25">
      <c r="A4" s="229" t="s">
        <v>53</v>
      </c>
      <c r="B4" s="230" t="e">
        <f>IF($B$1="Eligibility",LOOKUP(2,1/SEARCH("Met",'4. Multi-Year MOE Summary'!$E$3:$E$7,1),'4. Multi-Year MOE Summary'!$A$3:$A$7),IF($B$1="Compliance",LOOKUP(2,1/SEARCH("Met",'4. Multi-Year MOE Summary'!$E$3:$E$8,1),'4. Multi-Year MOE Summary'!$A$3:$A$8),""))</f>
        <v>#N/A</v>
      </c>
      <c r="C4" s="231"/>
      <c r="E4" s="229" t="s">
        <v>53</v>
      </c>
      <c r="F4" s="230" t="e">
        <f>IF($B$1="Eligibility",LOOKUP(2,1/SEARCH("Met",'4. Multi-Year MOE Summary'!$G$3:$G$7,1),'4. Multi-Year MOE Summary'!$A$3:$A$7),IF($B$1="Compliance",LOOKUP(2,1/SEARCH("Met",'4. Multi-Year MOE Summary'!$G$3:$G$8,1),'4. Multi-Year MOE Summary'!$A$3:$A$8),""))</f>
        <v>#N/A</v>
      </c>
      <c r="G4" s="231"/>
      <c r="I4" s="232" t="s">
        <v>53</v>
      </c>
      <c r="J4" s="230" t="e">
        <f>IF($B$1="Eligibility",LOOKUP(2,1/SEARCH("Met",'4. Multi-Year MOE Summary'!$I$3:$I$7,1),'4. Multi-Year MOE Summary'!$A$3:$A$7),IF($B$1="Compliance",LOOKUP(2,1/SEARCH("Met",'4. Multi-Year MOE Summary'!$I$3:$I$8,1),'4. Multi-Year MOE Summary'!$A$3:$A$8),""))</f>
        <v>#N/A</v>
      </c>
      <c r="K4" s="233"/>
      <c r="M4" s="232" t="s">
        <v>53</v>
      </c>
      <c r="N4" s="230" t="e">
        <f>IF($B$1="Eligibility",LOOKUP(2,1/SEARCH("Met",'4. Multi-Year MOE Summary'!$K$3:$K$7,1),'4. Multi-Year MOE Summary'!$A$3:$A$7),IF($B$1="Compliance",LOOKUP(2,1/SEARCH("Met",'4. Multi-Year MOE Summary'!$K$3:$K$8,1),'4. Multi-Year MOE Summary'!$A$3:$A$8),""))</f>
        <v>#N/A</v>
      </c>
      <c r="O4" s="233"/>
    </row>
    <row r="5" spans="1:16" x14ac:dyDescent="0.25">
      <c r="A5" s="229" t="s">
        <v>19</v>
      </c>
      <c r="B5" s="230" t="e">
        <f>IF($B$1="Eligibility",LOOKUP(B4,'4. Multi-Year MOE Summary'!$A$3:$A$7,'4. Multi-Year MOE Summary'!$D$3:$D$7),IF($B$1="Compliance",LOOKUP(B4,'4. Multi-Year MOE Summary'!$A$3:$A$8,'4. Multi-Year MOE Summary'!$D$3:$D$8)))</f>
        <v>#N/A</v>
      </c>
      <c r="C5" s="234"/>
      <c r="E5" s="229" t="s">
        <v>19</v>
      </c>
      <c r="F5" s="230" t="e">
        <f>IF($B$1="Eligibility",LOOKUP(F4,'4. Multi-Year MOE Summary'!$A$3:$A$7,'4. Multi-Year MOE Summary'!$F$3:$F$7),IF($B$1="Compliance",LOOKUP(F4,'4. Multi-Year MOE Summary'!$A$3:$A$8,'4. Multi-Year MOE Summary'!$F$3:$F$8)))</f>
        <v>#N/A</v>
      </c>
      <c r="G5" s="234"/>
      <c r="H5" s="217"/>
      <c r="I5" s="232" t="s">
        <v>19</v>
      </c>
      <c r="J5" s="230" t="e">
        <f>IF($B$1="Eligibility",LOOKUP(J4,'4. Multi-Year MOE Summary'!$A$3:$A$7,'4. Multi-Year MOE Summary'!$H$3:$H$7),IF($B$1="Compliance",LOOKUP(J4,'4. Multi-Year MOE Summary'!$A$3:$A$8,'4. Multi-Year MOE Summary'!$H$3:$H$8)))</f>
        <v>#N/A</v>
      </c>
      <c r="K5" s="235"/>
      <c r="M5" s="232" t="s">
        <v>19</v>
      </c>
      <c r="N5" s="230" t="e">
        <f>IF($B$1="Eligibility",LOOKUP(N4,'4. Multi-Year MOE Summary'!$A$3:$A$7,'4. Multi-Year MOE Summary'!$J$3:$J$7),IF($B$1="Compliance",LOOKUP(N4,'4. Multi-Year MOE Summary'!$A$3:$A$8,'4. Multi-Year MOE Summary'!$J$3:$J$8)))</f>
        <v>#N/A</v>
      </c>
      <c r="O5" s="235"/>
    </row>
    <row r="6" spans="1:16" x14ac:dyDescent="0.25">
      <c r="A6" s="229" t="s">
        <v>214</v>
      </c>
      <c r="B6" s="236" t="str">
        <f>IF($B$1="Eligibility",'8. 21-22 Amounts'!D30,'8. 21-22 Amounts'!K30)</f>
        <v/>
      </c>
      <c r="C6" s="237" t="str">
        <f>IF(B6="","",IF(B6&gt;=B5,"Met","Did Not Meet"))</f>
        <v/>
      </c>
      <c r="D6" s="238" t="str">
        <f>IF(C6="","",IF(C6="Met","You have met MOE.","Add exception information."))</f>
        <v/>
      </c>
      <c r="E6" s="229" t="s">
        <v>214</v>
      </c>
      <c r="F6" s="236" t="str">
        <f>IF($B$1="Eligibility",'8. 21-22 Amounts'!F30,'8. 21-22 Amounts'!M30)</f>
        <v/>
      </c>
      <c r="G6" s="237" t="str">
        <f>IF(F6="","",IF(F6&gt;=F5,"Met","Did Not Meet"))</f>
        <v/>
      </c>
      <c r="H6" s="238" t="str">
        <f>IF(G6="","",IF(G6="Met","You have met MOE.","Add exception information."))</f>
        <v/>
      </c>
      <c r="I6" s="229" t="s">
        <v>214</v>
      </c>
      <c r="J6" s="236" t="str">
        <f>IF($B$1="Eligibility",'8. 21-22 Amounts'!D31,'8. 21-22 Amounts'!K31)</f>
        <v/>
      </c>
      <c r="K6" s="237" t="str">
        <f>IF(J6="","",IF(J6&gt;=J5,"Met","Did Not Meet"))</f>
        <v/>
      </c>
      <c r="L6" s="238" t="str">
        <f>IF(K6="","",IF(K6="Met","You have met MOE.","Add exception information."))</f>
        <v/>
      </c>
      <c r="M6" s="229" t="s">
        <v>214</v>
      </c>
      <c r="N6" s="236" t="str">
        <f>IF($B$1="Eligibility",'8. 21-22 Amounts'!F31,'8. 21-22 Amounts'!M31)</f>
        <v/>
      </c>
      <c r="O6" s="237" t="str">
        <f>IF(N6="","",IF(N6&gt;=N5,"Met","Did Not Meet"))</f>
        <v/>
      </c>
      <c r="P6" s="238" t="str">
        <f>IF(O6="","",IF(O6="Met","You have met MOE.","Add exception information."))</f>
        <v/>
      </c>
    </row>
    <row r="7" spans="1:16" x14ac:dyDescent="0.25">
      <c r="A7" s="229" t="s">
        <v>138</v>
      </c>
      <c r="B7" s="230" t="str">
        <f>IF(C6="","",IF(C6="Met",0,(B5-B6)))</f>
        <v/>
      </c>
      <c r="C7" s="234"/>
      <c r="D7" s="217"/>
      <c r="E7" s="229" t="s">
        <v>138</v>
      </c>
      <c r="F7" s="230" t="str">
        <f>IF(G6="","",IF(G6="Met",0,(F5-F6)))</f>
        <v/>
      </c>
      <c r="G7" s="234"/>
      <c r="H7" s="217"/>
      <c r="I7" s="229" t="s">
        <v>138</v>
      </c>
      <c r="J7" s="230">
        <f>IF(K6="",0,IF(K6="Met",0,(J5-J6)))</f>
        <v>0</v>
      </c>
      <c r="K7" s="234"/>
      <c r="M7" s="229" t="s">
        <v>138</v>
      </c>
      <c r="N7" s="230">
        <f>IF(O6="",0,IF(O6="Met",0,(N5-N6)))</f>
        <v>0</v>
      </c>
      <c r="O7" s="234"/>
    </row>
    <row r="8" spans="1:16" x14ac:dyDescent="0.25">
      <c r="A8" s="229" t="s">
        <v>44</v>
      </c>
      <c r="B8" s="230" t="e">
        <f>IF(C6="Met","NA",B66)</f>
        <v>#N/A</v>
      </c>
      <c r="C8" s="237"/>
      <c r="D8" s="217"/>
      <c r="E8" s="229" t="s">
        <v>44</v>
      </c>
      <c r="F8" s="230" t="e">
        <f>IF(G6="Met","NA",F66)</f>
        <v>#N/A</v>
      </c>
      <c r="G8" s="237"/>
      <c r="H8" s="217"/>
      <c r="I8" s="229" t="s">
        <v>44</v>
      </c>
      <c r="J8" s="230" t="str">
        <f>IF(K6="","",IF(K6="Met","NA",J67))</f>
        <v/>
      </c>
      <c r="K8" s="237"/>
      <c r="M8" s="229" t="s">
        <v>44</v>
      </c>
      <c r="N8" s="230" t="str">
        <f>IF(O6="","",IF(O6="Met","NA",N67))</f>
        <v/>
      </c>
      <c r="O8" s="237"/>
    </row>
    <row r="9" spans="1:16" x14ac:dyDescent="0.25">
      <c r="A9" s="229" t="s">
        <v>139</v>
      </c>
      <c r="B9" s="230" t="str">
        <f>IF(C6="","",IF(C6="Met",0,(B7-B8)))</f>
        <v/>
      </c>
      <c r="C9" s="237" t="str">
        <f>IF(C6="","",IF(C6="Met","",IF(B9&lt;=0,"Met","Did Not Meet")))</f>
        <v/>
      </c>
      <c r="D9" s="239" t="str">
        <f>IF(C6="","",IF(C6="Met","Exceptions not needed.",IF(C9="Met","MOE met using exceptions.","Add adjustment information.")))</f>
        <v/>
      </c>
      <c r="E9" s="229" t="s">
        <v>139</v>
      </c>
      <c r="F9" s="230" t="str">
        <f>IF(G6="","",IF(G6="Met",0,(F7-F8)))</f>
        <v/>
      </c>
      <c r="G9" s="237" t="str">
        <f>IF(G6="","",IF(G6="Met","",IF(F9&lt;=0,"Met","Did Not Meet")))</f>
        <v/>
      </c>
      <c r="H9" s="239" t="str">
        <f>IF(G6="","",IF(G6="Met","Exceptions not needed.",IF(G9="Met","MOE met using exceptions.","Add adjustment information.")))</f>
        <v/>
      </c>
      <c r="I9" s="229" t="s">
        <v>139</v>
      </c>
      <c r="J9" s="230">
        <f>IF(K6="",0,IF(K6="Met",0,(J7-J8)))</f>
        <v>0</v>
      </c>
      <c r="K9" s="237" t="str">
        <f>IF(K6="","",IF(K6="Met","",IF(J9&lt;=0,"Met","Did Not Meet")))</f>
        <v/>
      </c>
      <c r="L9" s="239" t="str">
        <f>IF(K6="","",IF(K6="Met","Exceptions not needed.",IF(K9="Met","MOE met using exceptions.","Add adjustment information.")))</f>
        <v/>
      </c>
      <c r="M9" s="229" t="s">
        <v>139</v>
      </c>
      <c r="N9" s="230">
        <f>IF(O6="",0,IF(O6="Met",0,(N7-N8)))</f>
        <v>0</v>
      </c>
      <c r="O9" s="237" t="str">
        <f>IF(O6="","",IF(O6="Met","",IF(N9&lt;=0,"Met","Did Not Meet")))</f>
        <v/>
      </c>
      <c r="P9" s="239" t="str">
        <f>IF(O6="","",IF(O6="Met","Exceptions not needed.",IF(O9="Met","MOE met using exceptions.","Add adjustment information.")))</f>
        <v/>
      </c>
    </row>
    <row r="10" spans="1:16" x14ac:dyDescent="0.25">
      <c r="A10" s="229" t="s">
        <v>45</v>
      </c>
      <c r="B10" s="230" t="e">
        <f>IF(C6="Met","NA",IF(C9="Met","NA",B77))</f>
        <v>#N/A</v>
      </c>
      <c r="C10" s="237"/>
      <c r="D10" s="239"/>
      <c r="E10" s="229" t="s">
        <v>45</v>
      </c>
      <c r="F10" s="230" t="e">
        <f>IF(G6="Met","NA",IF(G9="Met","NA",F77))</f>
        <v>#N/A</v>
      </c>
      <c r="G10" s="237"/>
      <c r="H10" s="239"/>
      <c r="I10" s="229" t="s">
        <v>45</v>
      </c>
      <c r="J10" s="230" t="e">
        <f>IF(K6="Met","NA",IF(K9="Met","NA",J79))</f>
        <v>#N/A</v>
      </c>
      <c r="K10" s="237"/>
      <c r="L10" s="239"/>
      <c r="M10" s="229" t="s">
        <v>45</v>
      </c>
      <c r="N10" s="230" t="e">
        <f>IF(O6="Met","NA",IF(O9="Met","NA",N79))</f>
        <v>#N/A</v>
      </c>
      <c r="O10" s="237"/>
      <c r="P10" s="239"/>
    </row>
    <row r="11" spans="1:16" x14ac:dyDescent="0.25">
      <c r="A11" s="240" t="s">
        <v>140</v>
      </c>
      <c r="B11" s="241" t="str">
        <f>IF(C6="","",IF(C6="Met",0,IF(C9="Met",0,(B9-B10))))</f>
        <v/>
      </c>
      <c r="C11" s="237" t="str">
        <f>IF(C6="","",IF(C6="Met","",IF(C9="Met","",IF(B11&lt;=0,"Met","Did Not Meet"))))</f>
        <v/>
      </c>
      <c r="D11" s="242" t="str">
        <f>IF(C6="","",IF(C6="Met","Adjustment not needed.",IF(C9="Met","Adjustment not needed.",IF(C11="Met","MOE met using exceptions &amp; adjustment.","Use another method."))))</f>
        <v/>
      </c>
      <c r="E11" s="240" t="s">
        <v>140</v>
      </c>
      <c r="F11" s="241" t="str">
        <f>IF(G6="","",IF(G6="Met",0,IF(G9="Met",0,(F9-F10))))</f>
        <v/>
      </c>
      <c r="G11" s="237" t="str">
        <f>IF(G6="","",IF(G6="Met","",IF(G9="Met","",IF(F11&lt;=0,"Met","Did Not Meet"))))</f>
        <v/>
      </c>
      <c r="H11" s="242" t="str">
        <f>IF(G6="","",IF(G6="Met","Adjustment not needed.",IF(G9="Met","Adjustment not needed.",IF(G11="Met","MOE met using exceptions &amp; adjustment.","Use another method."))))</f>
        <v/>
      </c>
      <c r="I11" s="240" t="s">
        <v>140</v>
      </c>
      <c r="J11" s="241">
        <f>IF(K6="",0,IF(K6="Met",0,IF(K9="Met",0,(J9-J10))))</f>
        <v>0</v>
      </c>
      <c r="K11" s="237" t="str">
        <f>IF(K6="","",IF(K6="Met","",IF(K9="Met","",IF(J11&lt;=0,"Met","Did Not Meet"))))</f>
        <v/>
      </c>
      <c r="L11" s="242" t="str">
        <f>IF(K6="","",IF(K6="Met","Adjustment not needed.",IF(K9="Met","Adjustment not needed.",IF(K11="Met","MOE met using exceptions &amp; adjustment.","Use another method."))))</f>
        <v/>
      </c>
      <c r="M11" s="240" t="s">
        <v>140</v>
      </c>
      <c r="N11" s="241">
        <f>IF(O6="",0,IF(O6="Met",0,IF(O9="Met",0,(N9-N10))))</f>
        <v>0</v>
      </c>
      <c r="O11" s="237" t="str">
        <f>IF(O6="","",IF(O6="Met","",IF(O9="Met","",IF(N11&lt;=0,"Met","Did Not Meet"))))</f>
        <v/>
      </c>
      <c r="P11" s="242" t="str">
        <f>IF(O6="","",IF(O6="Met","Adjustment not needed.",IF(O9="Met","Adjustment not needed.",IF(O11="Met","MOE met using exceptions &amp; adjustment.","Use another method."))))</f>
        <v/>
      </c>
    </row>
    <row r="12" spans="1:16" ht="16.5" thickBot="1" x14ac:dyDescent="0.3">
      <c r="A12" s="493" t="s">
        <v>146</v>
      </c>
      <c r="B12" s="493"/>
      <c r="C12" s="493"/>
      <c r="E12" s="493" t="s">
        <v>146</v>
      </c>
      <c r="F12" s="493"/>
      <c r="G12" s="493"/>
      <c r="I12" s="493" t="s">
        <v>146</v>
      </c>
      <c r="J12" s="493"/>
      <c r="K12" s="493"/>
      <c r="M12" s="493" t="s">
        <v>146</v>
      </c>
      <c r="N12" s="493"/>
      <c r="O12" s="493"/>
    </row>
    <row r="13" spans="1:16" ht="18.75" x14ac:dyDescent="0.25">
      <c r="A13" s="243" t="s">
        <v>10</v>
      </c>
      <c r="B13" s="244"/>
      <c r="C13" s="245"/>
      <c r="D13" s="246" t="s">
        <v>46</v>
      </c>
      <c r="E13" s="243" t="s">
        <v>10</v>
      </c>
      <c r="F13" s="244"/>
      <c r="G13" s="245"/>
      <c r="H13" s="246" t="s">
        <v>46</v>
      </c>
      <c r="I13" s="243" t="s">
        <v>10</v>
      </c>
      <c r="J13" s="244"/>
      <c r="K13" s="245"/>
      <c r="L13" s="246" t="s">
        <v>46</v>
      </c>
      <c r="M13" s="243" t="s">
        <v>10</v>
      </c>
      <c r="N13" s="244"/>
      <c r="O13" s="245"/>
      <c r="P13" s="246" t="s">
        <v>46</v>
      </c>
    </row>
    <row r="14" spans="1:16" x14ac:dyDescent="0.25">
      <c r="A14" s="247" t="s">
        <v>34</v>
      </c>
      <c r="B14" s="248"/>
      <c r="C14" s="249"/>
      <c r="D14" s="246" t="s">
        <v>73</v>
      </c>
      <c r="E14" s="247" t="s">
        <v>34</v>
      </c>
      <c r="F14" s="248"/>
      <c r="G14" s="249"/>
      <c r="H14" s="246" t="s">
        <v>73</v>
      </c>
      <c r="I14" s="247" t="s">
        <v>34</v>
      </c>
      <c r="J14" s="248"/>
      <c r="K14" s="249"/>
      <c r="L14" s="246" t="s">
        <v>73</v>
      </c>
      <c r="M14" s="247" t="s">
        <v>34</v>
      </c>
      <c r="N14" s="248"/>
      <c r="O14" s="249"/>
      <c r="P14" s="246" t="s">
        <v>73</v>
      </c>
    </row>
    <row r="15" spans="1:16" x14ac:dyDescent="0.25">
      <c r="A15" s="250" t="s">
        <v>35</v>
      </c>
      <c r="B15" s="248"/>
      <c r="C15" s="249"/>
      <c r="D15" s="246" t="s">
        <v>47</v>
      </c>
      <c r="E15" s="250" t="s">
        <v>35</v>
      </c>
      <c r="F15" s="248"/>
      <c r="G15" s="249"/>
      <c r="H15" s="246" t="s">
        <v>47</v>
      </c>
      <c r="I15" s="250" t="s">
        <v>35</v>
      </c>
      <c r="J15" s="248"/>
      <c r="K15" s="249"/>
      <c r="L15" s="246" t="s">
        <v>47</v>
      </c>
      <c r="M15" s="250" t="s">
        <v>35</v>
      </c>
      <c r="N15" s="248"/>
      <c r="O15" s="249"/>
      <c r="P15" s="246" t="s">
        <v>47</v>
      </c>
    </row>
    <row r="16" spans="1:16" x14ac:dyDescent="0.25">
      <c r="A16" s="278" t="s">
        <v>71</v>
      </c>
      <c r="B16" s="252" t="s">
        <v>72</v>
      </c>
      <c r="C16" s="249"/>
      <c r="D16" s="253"/>
      <c r="E16" s="251" t="s">
        <v>71</v>
      </c>
      <c r="F16" s="252" t="s">
        <v>72</v>
      </c>
      <c r="G16" s="249"/>
      <c r="H16" s="253"/>
      <c r="I16" s="251" t="s">
        <v>71</v>
      </c>
      <c r="J16" s="252" t="s">
        <v>72</v>
      </c>
      <c r="K16" s="249"/>
      <c r="L16" s="253"/>
      <c r="M16" s="278" t="s">
        <v>71</v>
      </c>
      <c r="N16" s="252" t="s">
        <v>72</v>
      </c>
      <c r="O16" s="249"/>
      <c r="P16" s="253"/>
    </row>
    <row r="17" spans="1:16" x14ac:dyDescent="0.25">
      <c r="A17" s="378" t="str">
        <f>IF($C$6="Met","","2021-22 Total")</f>
        <v>2021-22 Total</v>
      </c>
      <c r="B17" s="255">
        <f>IF(A17="","",IF($B$1="Eligibility",IF('10. 21-22 Exc &amp; Adj'!$F$21&lt;0,0,'10. 21-22 Exc &amp; Adj'!$F$21),IF($B$1="Compliance",IF('10. 21-22 Exc &amp; Adj'!$M$21&lt;0,0,'10. 21-22 Exc &amp; Adj'!$M$21))))</f>
        <v>0</v>
      </c>
      <c r="C17" s="249"/>
      <c r="D17" s="253"/>
      <c r="E17" s="254" t="str">
        <f>IF(G$6="Met","","2021-22 Total")</f>
        <v>2021-22 Total</v>
      </c>
      <c r="F17" s="255">
        <f>IF(E17="","",IF($B$1="Eligibility",IF('10. 21-22 Exc &amp; Adj'!$F$21&lt;0,0,'10. 21-22 Exc &amp; Adj'!$F$21),IF($B$1="Compliance",IF('10. 21-22 Exc &amp; Adj'!$M$21&lt;0,0,'10. 21-22 Exc &amp; Adj'!$M$21))))</f>
        <v>0</v>
      </c>
      <c r="G17" s="249"/>
      <c r="H17" s="253"/>
      <c r="I17" s="254" t="str">
        <f>IF($K$6="Met","","2021-22 Total")</f>
        <v>2021-22 Total</v>
      </c>
      <c r="J17" s="255">
        <f>IF(I17="","",IF($B$1="Eligibility",IF('10. 21-22 Exc &amp; Adj'!$F$21&lt;0,0,'10. 21-22 Exc &amp; Adj'!$F$21),IF($B$1="Compliance",IF('10. 21-22 Exc &amp; Adj'!$M$21&lt;0,0,'10. 21-22 Exc &amp; Adj'!$M$21))))</f>
        <v>0</v>
      </c>
      <c r="K17" s="249"/>
      <c r="L17" s="253"/>
      <c r="M17" s="378" t="str">
        <f>IF($O$6="Met","","2021-22 Total")</f>
        <v>2021-22 Total</v>
      </c>
      <c r="N17" s="255">
        <f>IF(M17="","",IF($B$1="Eligibility",IF('10. 21-22 Exc &amp; Adj'!$F$21&lt;0,0,'10. 21-22 Exc &amp; Adj'!$F$21),IF($B$1="Compliance",IF('10. 21-22 Exc &amp; Adj'!$M$21&lt;0,0,'10. 21-22 Exc &amp; Adj'!$M$21))))</f>
        <v>0</v>
      </c>
      <c r="O17" s="249"/>
      <c r="P17" s="253"/>
    </row>
    <row r="18" spans="1:16" x14ac:dyDescent="0.25">
      <c r="A18" s="378" t="e">
        <f>IF(C$6="Met","",IF(B$4="2020-2021","","2020-21 Total"))</f>
        <v>#N/A</v>
      </c>
      <c r="B18" s="255" t="e">
        <f>IF(A18="","",IF($B$1="Eligibility",IF('7. 20-21 Exc &amp; Adj'!$F$21&lt;0,0,'7. 20-21 Exc &amp; Adj'!$F$21),IF($B$1="Compliance",IF('7. 20-21 Exc &amp; Adj'!$M$21&lt;0,0,'7. 20-21 Exc &amp; Adj'!$M$21))))</f>
        <v>#N/A</v>
      </c>
      <c r="C18" s="249"/>
      <c r="D18" s="253"/>
      <c r="E18" s="254" t="e">
        <f>IF(G$6="Met","",IF(F$4="2020-2021","","2020-21 Total"))</f>
        <v>#N/A</v>
      </c>
      <c r="F18" s="255" t="e">
        <f>IF(E18="","",IF($B$1="Eligibility",IF('7. 20-21 Exc &amp; Adj'!$F$21&lt;0,0,'7. 20-21 Exc &amp; Adj'!$F$21),IF($B$1="Compliance",IF('7. 20-21 Exc &amp; Adj'!$M$21&lt;0,0,'7. 20-21 Exc &amp; Adj'!$M$21))))</f>
        <v>#N/A</v>
      </c>
      <c r="G18" s="249"/>
      <c r="H18" s="253"/>
      <c r="I18" s="254" t="e">
        <f>IF(K$6="Met","",IF(J$4="2020-2021","","2020-21 Total"))</f>
        <v>#N/A</v>
      </c>
      <c r="J18" s="255" t="e">
        <f>IF(I18="","",IF($B$1="Eligibility",IF('7. 20-21 Exc &amp; Adj'!$F$21&lt;0,0,'7. 20-21 Exc &amp; Adj'!$F$21),IF($B$1="Compliance",IF('7. 20-21 Exc &amp; Adj'!$M$21&lt;0,0,'7. 20-21 Exc &amp; Adj'!$M$21))))</f>
        <v>#N/A</v>
      </c>
      <c r="K18" s="249"/>
      <c r="L18" s="253"/>
      <c r="M18" s="378" t="e">
        <f>IF(O$6="Met","",IF(N$4="2020-2021","","2020-21 Total"))</f>
        <v>#N/A</v>
      </c>
      <c r="N18" s="255" t="e">
        <f>IF(M18="","",IF($B$1="Eligibility",IF('7. 20-21 Exc &amp; Adj'!$F$21&lt;0,0,'7. 20-21 Exc &amp; Adj'!$F$21),IF($B$1="Compliance",IF('7. 20-21 Exc &amp; Adj'!$M$21&lt;0,0,'7. 20-21 Exc &amp; Adj'!$M$21))))</f>
        <v>#N/A</v>
      </c>
      <c r="O18" s="249"/>
      <c r="P18" s="253"/>
    </row>
    <row r="19" spans="1:16" x14ac:dyDescent="0.25">
      <c r="A19" s="378" t="e">
        <f>IF(C$6="Met","",IF(OR(B$4="2020-2021",B$4="2019-2020"),"","2019-20 Total"))</f>
        <v>#N/A</v>
      </c>
      <c r="B19" s="255" t="e">
        <f>IF(A19="","",IF('23. 19-20 Exc &amp; Adj'!F20&lt;0,0,'23. 19-20 Exc &amp; Adj'!F20))</f>
        <v>#N/A</v>
      </c>
      <c r="C19" s="249"/>
      <c r="D19" s="253"/>
      <c r="E19" s="254" t="e">
        <f>IF(G$6="Met","",IF(OR(F$4="2020-2021",F$4="2019-2020"),"","2019-20 Total"))</f>
        <v>#N/A</v>
      </c>
      <c r="F19" s="255" t="e">
        <f>IF(E19="","",IF('23. 19-20 Exc &amp; Adj'!F20&lt;0,0,'23. 19-20 Exc &amp; Adj'!F20))</f>
        <v>#N/A</v>
      </c>
      <c r="G19" s="249"/>
      <c r="H19" s="253"/>
      <c r="I19" s="254" t="e">
        <f>IF(K$6="Met","",IF(OR(J$4="2020-2021",J$4="2019-2020"),"","2019-20 Total"))</f>
        <v>#N/A</v>
      </c>
      <c r="J19" s="255" t="e">
        <f>IF(I19="","",IF('23. 19-20 Exc &amp; Adj'!F20&lt;0,0,'23. 19-20 Exc &amp; Adj'!F20))</f>
        <v>#N/A</v>
      </c>
      <c r="K19" s="249"/>
      <c r="L19" s="253"/>
      <c r="M19" s="378" t="e">
        <f>IF(O$6="Met","",IF(OR(N$4="2020-2021",N$4="2019-2020"),"","2019-20 Total"))</f>
        <v>#N/A</v>
      </c>
      <c r="N19" s="255" t="e">
        <f>IF(M19="","",IF('23. 19-20 Exc &amp; Adj'!F20&lt;0,0,'23. 19-20 Exc &amp; Adj'!F20))</f>
        <v>#N/A</v>
      </c>
      <c r="O19" s="249"/>
      <c r="P19" s="253"/>
    </row>
    <row r="20" spans="1:16" x14ac:dyDescent="0.25">
      <c r="A20" s="285" t="e">
        <f>IF(C$6="Met","",IF(OR(B$4="2020-2021",B$4="2019-2020",B$4="2018-2019"),"","2018-19 Total"))</f>
        <v>#N/A</v>
      </c>
      <c r="B20" s="255" t="e">
        <f>IF(A20="","",IF('22. 18-19 Exc &amp; Adj'!F20&lt;0,0,'22. 18-19 Exc &amp; Adj'!F20))</f>
        <v>#N/A</v>
      </c>
      <c r="C20" s="249"/>
      <c r="D20" s="253"/>
      <c r="E20" s="256" t="e">
        <f>IF(G$6="Met","",IF(OR(F$4="2020-2021",F$4="2019-2020",F$4="2018-2019"),"","2018-19 Total"))</f>
        <v>#N/A</v>
      </c>
      <c r="F20" s="255" t="e">
        <f>IF(E20="","",IF('22. 18-19 Exc &amp; Adj'!F20&lt;0,0,'22. 18-19 Exc &amp; Adj'!F20))</f>
        <v>#N/A</v>
      </c>
      <c r="G20" s="249"/>
      <c r="H20" s="253"/>
      <c r="I20" s="256" t="e">
        <f>IF(K$6="Met","",IF(OR(J$4="2020-2021",J$4="2019-2020",J$4="2018-2019"),"","2018-19 Total"))</f>
        <v>#N/A</v>
      </c>
      <c r="J20" s="255" t="e">
        <f>IF(I20="","",IF('22. 18-19 Exc &amp; Adj'!F20&lt;0,0,'22. 18-19 Exc &amp; Adj'!F20))</f>
        <v>#N/A</v>
      </c>
      <c r="K20" s="249"/>
      <c r="L20" s="253"/>
      <c r="M20" s="285" t="e">
        <f>IF(O$6="Met","",IF(OR(N$4="2020-2021",N$4="2019-2020",N$4="2018-2019"),"","2018-19 Total"))</f>
        <v>#N/A</v>
      </c>
      <c r="N20" s="255" t="e">
        <f>IF(M20="","",IF('22. 18-19 Exc &amp; Adj'!F20&lt;0,0,'22. 18-19 Exc &amp; Adj'!F20))</f>
        <v>#N/A</v>
      </c>
      <c r="O20" s="249"/>
      <c r="P20" s="253"/>
    </row>
    <row r="21" spans="1:16" x14ac:dyDescent="0.25">
      <c r="A21" s="379" t="e">
        <f>IF(C$6="Met","",IF(OR(B$4="2020-2021",B$4="2019-2020",B$4="2018-2019",B$4="2017-2018"),"","2017-18 Total"))</f>
        <v>#N/A</v>
      </c>
      <c r="B21" s="258" t="e">
        <f>IF(A21="","",IF('21. 17-18 Exc &amp; Adj'!F20&lt;0,0,'21. 17-18 Exc &amp; Adj'!F20))</f>
        <v>#N/A</v>
      </c>
      <c r="C21" s="249"/>
      <c r="D21" s="253"/>
      <c r="E21" s="257" t="e">
        <f>IF(G$6="Met","",IF(OR(F$4="2020-2021",F$4="2019-2020",F$4="2018-2019",F$4="2017-2018"),"","2017-18 Total"))</f>
        <v>#N/A</v>
      </c>
      <c r="F21" s="258" t="e">
        <f>IF(E21="","",IF('21. 17-18 Exc &amp; Adj'!F20&lt;0,0,'21. 17-18 Exc &amp; Adj'!F20))</f>
        <v>#N/A</v>
      </c>
      <c r="G21" s="249"/>
      <c r="H21" s="253"/>
      <c r="I21" s="257" t="e">
        <f>IF(K$6="Met","",IF(OR(J$4="2020-2021",J$4="2019-2020",J$4="2018-2019",J$4="2017-2018"),"","2017-18 Total"))</f>
        <v>#N/A</v>
      </c>
      <c r="J21" s="258" t="e">
        <f>IF(I21="","",IF('21. 17-18 Exc &amp; Adj'!F20&lt;0,0,'21. 17-18 Exc &amp; Adj'!F20))</f>
        <v>#N/A</v>
      </c>
      <c r="K21" s="249"/>
      <c r="L21" s="253"/>
      <c r="M21" s="379" t="e">
        <f>IF(O$6="Met","",IF(OR(N$4="2020-2021",N$4="2019-2020",N$4="2018-2019",N$4="2017-2018"),"","2017-18 Total"))</f>
        <v>#N/A</v>
      </c>
      <c r="N21" s="258" t="e">
        <f>IF(M21="","",IF('21. 17-18 Exc &amp; Adj'!F20&lt;0,0,'21. 17-18 Exc &amp; Adj'!F20))</f>
        <v>#N/A</v>
      </c>
      <c r="O21" s="249"/>
      <c r="P21" s="253"/>
    </row>
    <row r="22" spans="1:16" x14ac:dyDescent="0.25">
      <c r="A22" s="379" t="e">
        <f>IF(C$6="Met","",IF(OR(B$4="2020-2021",B$4="2019-2020",B$4="2018-2019",B$4="2017-2018",B$4="2016-2017"),"","2016-17 Total"))</f>
        <v>#N/A</v>
      </c>
      <c r="B22" s="258" t="e">
        <f>IF(A22="","",IF('20. 16-17 Exc &amp; Adj'!F20&lt;0,0,'20. 16-17 Exc &amp; Adj'!F20))</f>
        <v>#N/A</v>
      </c>
      <c r="C22" s="249"/>
      <c r="D22" s="217"/>
      <c r="E22" s="375" t="e">
        <f>IF(G$6="Met","",IF(OR(F$4="2020-2021",F$4="2019-2020",F$4="2018-2019",F$4="2017-2018",F$4="2016-2017"),"","2016-17 Total"))</f>
        <v>#N/A</v>
      </c>
      <c r="F22" s="258" t="e">
        <f>IF(E22="","",IF('20. 16-17 Exc &amp; Adj'!F20&lt;0,0,'20. 16-17 Exc &amp; Adj'!F20))</f>
        <v>#N/A</v>
      </c>
      <c r="G22" s="249"/>
      <c r="H22" s="217"/>
      <c r="I22" s="375" t="e">
        <f>IF(K$6="Met","",IF(OR(J$4="2020-2021",J$4="2019-2020",J$4="2018-2019",J$4="2017-2018",J$4="2016-2017"),"","2016-17 Total"))</f>
        <v>#N/A</v>
      </c>
      <c r="J22" s="376" t="e">
        <f>IF(I22="","",IF('20. 16-17 Exc &amp; Adj'!F20&lt;0,0,'20. 16-17 Exc &amp; Adj'!F20))</f>
        <v>#N/A</v>
      </c>
      <c r="K22" s="249"/>
      <c r="M22" s="384" t="e">
        <f>IF(O$6="Met","",IF(OR(N$4="2020-2021",N$4="2019-2020",N$4="2018-2019",N$4="2017-2018",N$4="2016-2017"),"","2016-17 Total"))</f>
        <v>#N/A</v>
      </c>
      <c r="N22" s="376" t="e">
        <f>IF(M22="","",IF('20. 16-17 Exc &amp; Adj'!F20&lt;0,0,'20. 16-17 Exc &amp; Adj'!F20))</f>
        <v>#N/A</v>
      </c>
      <c r="O22" s="249"/>
    </row>
    <row r="23" spans="1:16" x14ac:dyDescent="0.25">
      <c r="A23" s="488" t="s">
        <v>146</v>
      </c>
      <c r="B23" s="489"/>
      <c r="C23" s="249"/>
      <c r="E23" s="488" t="s">
        <v>146</v>
      </c>
      <c r="F23" s="489"/>
      <c r="G23" s="249"/>
      <c r="I23" s="488" t="s">
        <v>146</v>
      </c>
      <c r="J23" s="489"/>
      <c r="K23" s="249"/>
      <c r="L23" s="216"/>
      <c r="M23" s="488" t="s">
        <v>146</v>
      </c>
      <c r="N23" s="489"/>
      <c r="O23" s="249"/>
      <c r="P23" s="216"/>
    </row>
    <row r="24" spans="1:16" x14ac:dyDescent="0.25">
      <c r="A24" s="259" t="s">
        <v>12</v>
      </c>
      <c r="B24" s="260"/>
      <c r="C24" s="261"/>
      <c r="D24" s="262"/>
      <c r="E24" s="259" t="s">
        <v>12</v>
      </c>
      <c r="F24" s="260"/>
      <c r="G24" s="261"/>
      <c r="H24" s="262"/>
      <c r="I24" s="259" t="s">
        <v>12</v>
      </c>
      <c r="J24" s="260"/>
      <c r="K24" s="261"/>
      <c r="L24" s="262"/>
      <c r="M24" s="259" t="s">
        <v>12</v>
      </c>
      <c r="N24" s="260"/>
      <c r="O24" s="261"/>
      <c r="P24" s="262"/>
    </row>
    <row r="25" spans="1:16" x14ac:dyDescent="0.25">
      <c r="A25" s="278" t="s">
        <v>71</v>
      </c>
      <c r="B25" s="252" t="s">
        <v>72</v>
      </c>
      <c r="C25" s="261"/>
      <c r="D25" s="308"/>
      <c r="E25" s="251" t="s">
        <v>71</v>
      </c>
      <c r="F25" s="252" t="s">
        <v>72</v>
      </c>
      <c r="G25" s="261"/>
      <c r="H25" s="217"/>
      <c r="I25" s="251" t="s">
        <v>71</v>
      </c>
      <c r="J25" s="252" t="s">
        <v>72</v>
      </c>
      <c r="K25" s="261"/>
      <c r="M25" s="278" t="s">
        <v>71</v>
      </c>
      <c r="N25" s="252" t="s">
        <v>72</v>
      </c>
      <c r="O25" s="261"/>
    </row>
    <row r="26" spans="1:16" x14ac:dyDescent="0.25">
      <c r="A26" s="378" t="str">
        <f>IF($C$6="Met","","2021-22 Total")</f>
        <v>2021-22 Total</v>
      </c>
      <c r="B26" s="255">
        <f>IF(A26="","",IF(AND($B$1="Eligibility",'10. 21-22 Exc &amp; Adj'!$B$31=""),0,(IF(AND($B$1="Eligibility",'10. 21-22 Exc &amp; Adj'!$B$31&gt;=0),"",IF(AND($B$1="Eligibility",'3. Getting Started'!$B$7="No"),'10. 21-22 Exc &amp; Adj'!$B$25,IF(AND($B$1="Eligibility",OR('3. Getting Started'!$B$7="Yes",'3. Getting Started'!$B$7="")),'10. 21-22 Exc &amp; Adj'!$B$35,IF(AND($B$1="Compliance",'10. 21-22 Exc &amp; Adj'!$I$31=""),0,IF(AND($B$1="Compliance",'10. 21-22 Exc &amp; Adj'!$I$31&gt;=0),"",IF(AND($B$1="Compliance",'3. Getting Started'!$B$7="No"),'10. 21-22 Exc &amp; Adj'!$I$25,IF(AND($B$1="Compliance",OR('3. Getting Started'!$B$7="Yes",'3. Getting Started'!$B$7="")),'10. 21-22 Exc &amp; Adj'!$I$35))))))))))</f>
        <v>0</v>
      </c>
      <c r="C26" s="261"/>
      <c r="D26" s="217"/>
      <c r="E26" s="254" t="str">
        <f>IF($G$6="Met","","2021-22 Total")</f>
        <v>2021-22 Total</v>
      </c>
      <c r="F26" s="255">
        <f>IF(E26="","",IF(AND($B$1="Eligibility",'10. 21-22 Exc &amp; Adj'!$B$31=""),0,(IF(AND($B$1="Eligibility",'10. 21-22 Exc &amp; Adj'!$B$31&gt;=0),"",IF(AND($B$1="Eligibility",'3. Getting Started'!$B$7="No"),'10. 21-22 Exc &amp; Adj'!$C$25,IF(AND($B$1="Eligibility",OR('3. Getting Started'!$B$7="Yes",'3. Getting Started'!$B$7="")),'10. 21-22 Exc &amp; Adj'!$C$35,IF(AND($B$1="Compliance",'10. 21-22 Exc &amp; Adj'!$I$31=""),0,IF(AND($B$1="Compliance",'10. 21-22 Exc &amp; Adj'!$I$31&gt;=0),"",IF(AND($B$1="Compliance",'3. Getting Started'!$B$7="No"),'10. 21-22 Exc &amp; Adj'!$J$25,IF(AND($B$1="Compliance",OR('3. Getting Started'!$B$7="Yes",'3. Getting Started'!$B$7="")),'10. 21-22 Exc &amp; Adj'!$J$35))))))))))</f>
        <v>0</v>
      </c>
      <c r="G26" s="261"/>
      <c r="H26" s="217"/>
      <c r="I26" s="254" t="str">
        <f>IF($K$6="Met","","2021-22 Total")</f>
        <v>2021-22 Total</v>
      </c>
      <c r="J26" s="255">
        <f>IF(I26="","",IF(AND($B$1="Eligibility",'10. 21-22 Exc &amp; Adj'!$B$31=""),0,(IF(AND($B$1="Eligibility",'10. 21-22 Exc &amp; Adj'!$B$31&gt;=0),"",IF(AND($B$1="Eligibility",'3. Getting Started'!$B$7="No"),'10. 21-22 Exc &amp; Adj'!$D$25,IF(AND($B$1="Eligibility",OR('3. Getting Started'!$B$7="Yes",'3. Getting Started'!$B$7="")),'10. 21-22 Exc &amp; Adj'!$B$35,IF(AND($B$1="Compliance",'10. 21-22 Exc &amp; Adj'!$I$31=""),0,IF(AND($B$1="Compliance",'10. 21-22 Exc &amp; Adj'!$I$31&gt;=0),"",IF(AND($B$1="Compliance",'3. Getting Started'!$B$7="No"),'10. 21-22 Exc &amp; Adj'!$K$25,IF(AND($B$1="Compliance",OR('3. Getting Started'!$B$7="Yes",'3. Getting Started'!$B$7="")),'10. 21-22 Exc &amp; Adj'!$I$35))))))))))</f>
        <v>0</v>
      </c>
      <c r="K26" s="261"/>
      <c r="M26" s="378" t="str">
        <f>IF($O$6="Met","","2021-22 Total")</f>
        <v>2021-22 Total</v>
      </c>
      <c r="N26" s="255">
        <f>IF(M26="","",IF(AND($B$1="Eligibility",'10. 21-22 Exc &amp; Adj'!$B$31=""),0,(IF(AND($B$1="Eligibility",'10. 21-22 Exc &amp; Adj'!$B$31&gt;=0),"",IF(AND($B$1="Eligibility",'3. Getting Started'!$B$7="No"),'10. 21-22 Exc &amp; Adj'!$E$25,IF(AND($B$1="Eligibility",OR('3. Getting Started'!$B$7="Yes",'3. Getting Started'!$B$7="")),'10. 21-22 Exc &amp; Adj'!$C$35,IF(AND($B$1="Compliance",'10. 21-22 Exc &amp; Adj'!$I$31=""),0,IF(AND($B$1="Compliance",'10. 21-22 Exc &amp; Adj'!$I$31&gt;=0),"",IF(AND($B$1="Compliance",'3. Getting Started'!$B$7="No"),'10. 21-22 Exc &amp; Adj'!$L$25,IF(AND($B$1="Compliance",OR('3. Getting Started'!$B$7="Yes",'3. Getting Started'!$B$7="")),'10. 21-22 Exc &amp; Adj'!$J$35))))))))))</f>
        <v>0</v>
      </c>
      <c r="O26" s="261"/>
    </row>
    <row r="27" spans="1:16" x14ac:dyDescent="0.25">
      <c r="A27" s="378" t="e">
        <f>IF($C$6="Met","",IF(B$4="2020-2021","","2020-21 Total"))</f>
        <v>#N/A</v>
      </c>
      <c r="B27" s="255" t="e">
        <f>IF(A27="","",IF(AND($B$1="Eligibility",'7. 20-21 Exc &amp; Adj'!$B$31=""),0,IF(AND($B$1="Eligibility",'7. 20-21 Exc &amp; Adj'!$B$31&gt;=0),"",IF(AND($B$1="Eligibility",'3. Getting Started'!$B$7="No"),'7. 20-21 Exc &amp; Adj'!$B$25,IF(AND($B$1="Eligibility",OR('3. Getting Started'!$B$7="Yes",'3. Getting Started'!$B$7="")),'7. 20-21 Exc &amp; Adj'!$B$35,IF(AND($B$1="Compliance",'7. 20-21 Exc &amp; Adj'!$I$31=""),0,IF(AND($B$1="Compliance",'7. 20-21 Exc &amp; Adj'!$I$31&gt;=0),"",IF(AND($B$1="Compliance",'3. Getting Started'!$B$7="No"),'7. 20-21 Exc &amp; Adj'!$I$25,IF(AND($B$1="Compliance",OR('3. Getting Started'!$B$7="Yes",'3. Getting Started'!$B$7="")),'7. 20-21 Exc &amp; Adj'!$I$35)))))))))</f>
        <v>#N/A</v>
      </c>
      <c r="C27" s="261"/>
      <c r="D27" s="217"/>
      <c r="E27" s="254" t="e">
        <f>IF(G$6="Met","",IF(F$4="2020-2021","","2020-21 Total"))</f>
        <v>#N/A</v>
      </c>
      <c r="F27" s="255" t="e">
        <f>IF(E27="","",IF(AND($B$1="Eligibility",'7. 20-21 Exc &amp; Adj'!$B$31=""),0,IF(AND($B$1="Eligibility",'7. 20-21 Exc &amp; Adj'!$B$31&gt;=0),"",IF(AND($B$1="Eligibility",'3. Getting Started'!$B$7="No"),'7. 20-21 Exc &amp; Adj'!$C$25,IF(AND($B$1="Eligibility",OR('3. Getting Started'!$B$7="Yes",'3. Getting Started'!$B$7="")),'7. 20-21 Exc &amp; Adj'!$C$35,IF(AND($B$1="Compliance",'7. 20-21 Exc &amp; Adj'!$I$31=""),0,IF(AND($B$1="Compliance",'7. 20-21 Exc &amp; Adj'!$I$31&gt;=0),"",IF(AND($B$1="Compliance",'3. Getting Started'!$B$7="No"),'7. 20-21 Exc &amp; Adj'!$J$25,IF(AND($B$1="Compliance",OR('3. Getting Started'!$B$7="Yes",'3. Getting Started'!$B$7="")),'7. 20-21 Exc &amp; Adj'!$J$35)))))))))</f>
        <v>#N/A</v>
      </c>
      <c r="G27" s="261"/>
      <c r="H27" s="217"/>
      <c r="I27" s="254" t="e">
        <f>IF(K$6="Met","",IF(J$4="2020-2021","","2020-21 Total"))</f>
        <v>#N/A</v>
      </c>
      <c r="J27" s="255" t="e">
        <f>IF(I27="","",IF(AND($B$1="Eligibility",'7. 20-21 Exc &amp; Adj'!$B$31=""),0,IF(AND($B$1="Eligibility",'7. 20-21 Exc &amp; Adj'!$B$31&gt;=0),"",IF(AND($B$1="Eligibility",'3. Getting Started'!$B$7="No"),'7. 20-21 Exc &amp; Adj'!$D$25,IF(AND($B$1="Eligibility",OR('3. Getting Started'!$B$7="Yes",'3. Getting Started'!$B$7="")),'7. 20-21 Exc &amp; Adj'!$B$35,IF(AND($B$1="Compliance",'7. 20-21 Exc &amp; Adj'!$I$31=""),0,IF(AND($B$1="Compliance",'7. 20-21 Exc &amp; Adj'!$I$31&gt;=0),"",IF(AND($B$1="Compliance",'3. Getting Started'!$B$7="No"),'7. 20-21 Exc &amp; Adj'!$K$25,IF(AND($B$1="Compliance",OR('3. Getting Started'!$B$7="Yes",'3. Getting Started'!$B$7="")),'7. 20-21 Exc &amp; Adj'!$I$35)))))))))</f>
        <v>#N/A</v>
      </c>
      <c r="K27" s="261"/>
      <c r="M27" s="378" t="e">
        <f>IF(O$6="Met","",IF(N$4="2020-2021","","2020-21 Total"))</f>
        <v>#N/A</v>
      </c>
      <c r="N27" s="255" t="e">
        <f>IF(M27="","",IF(AND($B$1="Eligibility",'7. 20-21 Exc &amp; Adj'!$B$31=""),0,IF(AND($B$1="Eligibility",'7. 20-21 Exc &amp; Adj'!$B$31&gt;=0),"",IF(AND($B$1="Eligibility",'3. Getting Started'!$B$7="No"),'7. 20-21 Exc &amp; Adj'!$E$25,IF(AND($B$1="Eligibility",OR('3. Getting Started'!$B$7="Yes",'3. Getting Started'!$B$7="")),'7. 20-21 Exc &amp; Adj'!$C$35,IF(AND($B$1="Compliance",'7. 20-21 Exc &amp; Adj'!$I$31=""),0,IF(AND($B$1="Compliance",'7. 20-21 Exc &amp; Adj'!$I$31&gt;=0),"",IF(AND($B$1="Compliance",'3. Getting Started'!$B$7="No"),'7. 20-21 Exc &amp; Adj'!$L$25,IF(AND($B$1="Compliance",OR('3. Getting Started'!$B$7="Yes",'3. Getting Started'!$B$7="")),'7. 20-21 Exc &amp; Adj'!$J$35)))))))))</f>
        <v>#N/A</v>
      </c>
      <c r="O27" s="261"/>
    </row>
    <row r="28" spans="1:16" x14ac:dyDescent="0.25">
      <c r="A28" s="378" t="e">
        <f>IF(C$6="Met","",IF(OR(B$4="2020-2021",B$4="2019-2020"),"","2019-20 Total"))</f>
        <v>#N/A</v>
      </c>
      <c r="B28" s="255" t="e">
        <f>IF(A28="","",IF('23. 19-20 Exc &amp; Adj'!$B$30="",0,(IF('23. 19-20 Exc &amp; Adj'!$B$30&gt;=0,"",IF('3. Getting Started'!$B$7="No",'23. 19-20 Exc &amp; Adj'!B$24,'23. 19-20 Exc &amp; Adj'!B$34)))))</f>
        <v>#N/A</v>
      </c>
      <c r="C28" s="261"/>
      <c r="D28" s="262"/>
      <c r="E28" s="254" t="e">
        <f>IF(G$6="Met","",IF(OR(F$4="2020-2021",F$4="2019-2020"),"","2019-20 Total"))</f>
        <v>#N/A</v>
      </c>
      <c r="F28" s="255" t="e">
        <f>IF(E28="","",IF('23. 19-20 Exc &amp; Adj'!$B$30="",0,IF('23. 19-20 Exc &amp; Adj'!B30&gt;=0,"",IF('3. Getting Started'!B7="No",'23. 19-20 Exc &amp; Adj'!C24,'23. 19-20 Exc &amp; Adj'!C34))))</f>
        <v>#N/A</v>
      </c>
      <c r="G28" s="261"/>
      <c r="H28" s="262"/>
      <c r="I28" s="254" t="e">
        <f>IF(K$6="Met","",IF(OR(J$4="2020-2021",J$4="2019-2020"),"","2019-20 Total"))</f>
        <v>#N/A</v>
      </c>
      <c r="J28" s="255" t="e">
        <f>IF(I28="","",IF('23. 19-20 Exc &amp; Adj'!$B$30="",0,IF('23. 19-20 Exc &amp; Adj'!B30&gt;=0,"",IF('3. Getting Started'!B7="No",'23. 19-20 Exc &amp; Adj'!D24,'23. 19-20 Exc &amp; Adj'!B34))))</f>
        <v>#N/A</v>
      </c>
      <c r="K28" s="261"/>
      <c r="L28" s="262"/>
      <c r="M28" s="378" t="e">
        <f>IF(O$6="Met","",IF(OR(N$4="2020-2021",N$4="2019-2020"),"","2019-20 Total"))</f>
        <v>#N/A</v>
      </c>
      <c r="N28" s="255" t="e">
        <f>IF(M28="","",IF('23. 19-20 Exc &amp; Adj'!$B$30="",0,IF('23. 19-20 Exc &amp; Adj'!B30&gt;=0,"",IF('3. Getting Started'!B7="No",'23. 19-20 Exc &amp; Adj'!E24,'23. 19-20 Exc &amp; Adj'!C34))))</f>
        <v>#N/A</v>
      </c>
      <c r="O28" s="261"/>
      <c r="P28" s="262"/>
    </row>
    <row r="29" spans="1:16" x14ac:dyDescent="0.25">
      <c r="A29" s="285" t="e">
        <f>IF(C$6="Met","",IF(OR(B$4="2020-2021",B$4="2019-2020",B$4="2018-2019"),"","2018-19 Total"))</f>
        <v>#N/A</v>
      </c>
      <c r="B29" s="255" t="e">
        <f>IF(A29="","",IF('22. 18-19 Exc &amp; Adj'!$B$30="",0,IF('22. 18-19 Exc &amp; Adj'!$B$30&gt;=0,"",IF('3. Getting Started'!$B$7="No",'22. 18-19 Exc &amp; Adj'!$B$24,'22. 18-19 Exc &amp; Adj'!$B$34))))</f>
        <v>#N/A</v>
      </c>
      <c r="C29" s="261"/>
      <c r="D29" s="262"/>
      <c r="E29" s="256" t="e">
        <f>IF(G$6="Met","",IF(OR(F$4="2020-2021",F$4="2019-2020",F$4="2018-2019"),"","2018-19 Total"))</f>
        <v>#N/A</v>
      </c>
      <c r="F29" s="255" t="e">
        <f>IF(E29="","",IF('22. 18-19 Exc &amp; Adj'!$B$30="",0,IF('22. 18-19 Exc &amp; Adj'!B30&gt;=0,"",IF('3. Getting Started'!B7="No",'22. 18-19 Exc &amp; Adj'!C24,'22. 18-19 Exc &amp; Adj'!C34))))</f>
        <v>#N/A</v>
      </c>
      <c r="G29" s="261"/>
      <c r="H29" s="262"/>
      <c r="I29" s="256" t="e">
        <f>IF(K$6="Met","",IF(OR(J$4="2020-2021",J$4="2019-2020",J$4="2018-2019"),"","2018-19 Total"))</f>
        <v>#N/A</v>
      </c>
      <c r="J29" s="255" t="e">
        <f>IF(I29="","",IF('22. 18-19 Exc &amp; Adj'!$B$30="",0,IF('22. 18-19 Exc &amp; Adj'!B30&gt;=0,"",IF('3. Getting Started'!B7="No",'22. 18-19 Exc &amp; Adj'!D24,'22. 18-19 Exc &amp; Adj'!B34))))</f>
        <v>#N/A</v>
      </c>
      <c r="K29" s="261"/>
      <c r="L29" s="262"/>
      <c r="M29" s="285" t="e">
        <f>IF(O$6="Met","",IF(OR(N$4="2020-2021",N$4="2019-2020",N$4="2018-2019"),"","2018-19 Total"))</f>
        <v>#N/A</v>
      </c>
      <c r="N29" s="255" t="e">
        <f>IF(M29="","",IF('22. 18-19 Exc &amp; Adj'!$B$30="",0,IF('22. 18-19 Exc &amp; Adj'!B30&gt;=0,"",IF('3. Getting Started'!B7="No",'22. 18-19 Exc &amp; Adj'!E24,'22. 18-19 Exc &amp; Adj'!C34))))</f>
        <v>#N/A</v>
      </c>
      <c r="O29" s="261"/>
      <c r="P29" s="262"/>
    </row>
    <row r="30" spans="1:16" x14ac:dyDescent="0.25">
      <c r="A30" s="379" t="e">
        <f>IF(C$6="Met","",IF(OR(B$4="2020-2021",B$4="2019-2020",B$4="2018-2019",B$4="2017-2018"),"","2017-18 Total"))</f>
        <v>#N/A</v>
      </c>
      <c r="B30" s="258" t="e">
        <f>IF(A30="","",IF('21. 17-18 Exc &amp; Adj'!$B$30="",0,IF('21. 17-18 Exc &amp; Adj'!B30&gt;=0,"",IF('3. Getting Started'!B7="No",'21. 17-18 Exc &amp; Adj'!B24,'21. 17-18 Exc &amp; Adj'!B34))))</f>
        <v>#N/A</v>
      </c>
      <c r="C30" s="261"/>
      <c r="D30" s="262"/>
      <c r="E30" s="257" t="e">
        <f>IF(G$6="Met","",IF(OR(F$4="2020-2021",F$4="2019-2020",F$4="2018-2019",F$4="2017-2018"),"","2017-18 Total"))</f>
        <v>#N/A</v>
      </c>
      <c r="F30" s="258" t="e">
        <f>IF(E30="","",IF('21. 17-18 Exc &amp; Adj'!$B$30="",0,IF('21. 17-18 Exc &amp; Adj'!B30&gt;=0,"",IF('3. Getting Started'!B7="No",'21. 17-18 Exc &amp; Adj'!C24,'21. 17-18 Exc &amp; Adj'!C34))))</f>
        <v>#N/A</v>
      </c>
      <c r="G30" s="261"/>
      <c r="H30" s="262"/>
      <c r="I30" s="257" t="e">
        <f>IF(K$6="Met","",IF(OR(J$4="2020-2021",J$4="2019-2020",J$4="2018-2019",J$4="2017-2018"),"","2017-18 Total"))</f>
        <v>#N/A</v>
      </c>
      <c r="J30" s="258" t="e">
        <f>IF(I30="","",IF('21. 17-18 Exc &amp; Adj'!$B$30="",0,IF('21. 17-18 Exc &amp; Adj'!B30&gt;=0,"",IF('3. Getting Started'!B7="No",'21. 17-18 Exc &amp; Adj'!D24,'21. 17-18 Exc &amp; Adj'!B34))))</f>
        <v>#N/A</v>
      </c>
      <c r="K30" s="261"/>
      <c r="L30" s="262"/>
      <c r="M30" s="285" t="e">
        <f>IF(O$6="Met","",IF(OR(N$4="2020-2021",N$4="2019-2020",N$4="2018-2019",N$4="2017-2018"),"","2017-18 Total"))</f>
        <v>#N/A</v>
      </c>
      <c r="N30" s="255" t="e">
        <f>IF(M30="","",IF('21. 17-18 Exc &amp; Adj'!$B$30="",0,IF('21. 17-18 Exc &amp; Adj'!B30&gt;=0,"",IF('3. Getting Started'!B7="No",'21. 17-18 Exc &amp; Adj'!E24,'21. 17-18 Exc &amp; Adj'!C34))))</f>
        <v>#N/A</v>
      </c>
      <c r="O30" s="261"/>
      <c r="P30" s="262"/>
    </row>
    <row r="31" spans="1:16" x14ac:dyDescent="0.25">
      <c r="A31" s="379" t="e">
        <f>IF(C$6="Met","",IF(OR(B$4="2020-2021",B$4="2019-2020",B$4="2018-2019",B$4="2017-2018",B$4="2016-2017"),"","2016-17 Total"))</f>
        <v>#N/A</v>
      </c>
      <c r="B31" s="258" t="e">
        <f>IF(A31="","",IF('20. 16-17 Exc &amp; Adj'!$B$30="",0,IF('20. 16-17 Exc &amp; Adj'!B30&gt;=0,"",IF('3. Getting Started'!B7="No",'20. 16-17 Exc &amp; Adj'!B24,'20. 16-17 Exc &amp; Adj'!B34))))</f>
        <v>#N/A</v>
      </c>
      <c r="C31" s="261"/>
      <c r="D31" s="253"/>
      <c r="E31" s="375" t="e">
        <f>IF(G$6="Met","",IF(OR(F$4="2020-2021",F$4="2019-2020",F$4="2018-2019",F$4="2017-2018",F$4="2016-2017"),"","2016-17 Total"))</f>
        <v>#N/A</v>
      </c>
      <c r="F31" s="258" t="e">
        <f>IF(E31="","",IF('20. 16-17 Exc &amp; Adj'!$B$30="",0,IF('20. 16-17 Exc &amp; Adj'!B30&gt;=0,"",IF('3. Getting Started'!B7="No",'20. 16-17 Exc &amp; Adj'!C24,'20. 16-17 Exc &amp; Adj'!C34))))</f>
        <v>#N/A</v>
      </c>
      <c r="G31" s="261"/>
      <c r="H31" s="253"/>
      <c r="I31" s="375" t="e">
        <f>IF(K$6="Met","",IF(OR(J$4="2020-2021",J$4="2019-2020",J$4="2018-2019",J$4="2017-2018",J$4="2016-2017"),"","2016-17 Total"))</f>
        <v>#N/A</v>
      </c>
      <c r="J31" s="258" t="e">
        <f>IF(I31="","",IF('20. 16-17 Exc &amp; Adj'!$B$30="",0,IF('20. 16-17 Exc &amp; Adj'!B30&gt;=0,"",IF('3. Getting Started'!B7="No",'20. 16-17 Exc &amp; Adj'!D24,'20. 16-17 Exc &amp; Adj'!B34))))</f>
        <v>#N/A</v>
      </c>
      <c r="K31" s="261"/>
      <c r="L31" s="253"/>
      <c r="M31" s="384" t="e">
        <f>IF(O$6="Met","",IF(OR(N$4="2020-2021",N$4="2019-2020",N$4="2018-2019",N$4="2017-2018",N$4="2016-2017"),"","2016-17 Total"))</f>
        <v>#N/A</v>
      </c>
      <c r="N31" s="377" t="e">
        <f>IF(M31="","",IF('20. 16-17 Exc &amp; Adj'!$B$30="",0,IF('20. 16-17 Exc &amp; Adj'!B30&gt;=0,"",IF('3. Getting Started'!B7="No",'20. 16-17 Exc &amp; Adj'!E24,'20. 16-17 Exc &amp; Adj'!C34))))</f>
        <v>#N/A</v>
      </c>
      <c r="O31" s="261"/>
      <c r="P31" s="253"/>
    </row>
    <row r="32" spans="1:16" x14ac:dyDescent="0.25">
      <c r="A32" s="494" t="s">
        <v>146</v>
      </c>
      <c r="B32" s="495"/>
      <c r="C32" s="261"/>
      <c r="D32" s="253"/>
      <c r="E32" s="488" t="s">
        <v>146</v>
      </c>
      <c r="F32" s="489"/>
      <c r="G32" s="261"/>
      <c r="H32" s="253"/>
      <c r="I32" s="488" t="s">
        <v>146</v>
      </c>
      <c r="J32" s="489"/>
      <c r="K32" s="261"/>
      <c r="L32" s="253"/>
      <c r="M32" s="488" t="s">
        <v>146</v>
      </c>
      <c r="N32" s="489"/>
      <c r="O32" s="261"/>
      <c r="P32" s="253"/>
    </row>
    <row r="33" spans="1:16" x14ac:dyDescent="0.25">
      <c r="A33" s="247" t="s">
        <v>36</v>
      </c>
      <c r="B33" s="260"/>
      <c r="C33" s="261"/>
      <c r="D33" s="253"/>
      <c r="E33" s="247" t="s">
        <v>36</v>
      </c>
      <c r="F33" s="260"/>
      <c r="G33" s="261"/>
      <c r="H33" s="253"/>
      <c r="I33" s="247" t="s">
        <v>36</v>
      </c>
      <c r="J33" s="260"/>
      <c r="K33" s="261"/>
      <c r="L33" s="253"/>
      <c r="M33" s="247" t="s">
        <v>36</v>
      </c>
      <c r="N33" s="260"/>
      <c r="O33" s="261"/>
      <c r="P33" s="253"/>
    </row>
    <row r="34" spans="1:16" x14ac:dyDescent="0.25">
      <c r="A34" s="247" t="s">
        <v>40</v>
      </c>
      <c r="B34" s="260"/>
      <c r="C34" s="261"/>
      <c r="D34" s="253"/>
      <c r="E34" s="247" t="s">
        <v>40</v>
      </c>
      <c r="F34" s="260"/>
      <c r="G34" s="261"/>
      <c r="H34" s="253"/>
      <c r="I34" s="247" t="s">
        <v>40</v>
      </c>
      <c r="J34" s="260"/>
      <c r="K34" s="261"/>
      <c r="L34" s="253"/>
      <c r="M34" s="247" t="s">
        <v>40</v>
      </c>
      <c r="N34" s="260"/>
      <c r="O34" s="261"/>
      <c r="P34" s="253"/>
    </row>
    <row r="35" spans="1:16" x14ac:dyDescent="0.25">
      <c r="A35" s="247" t="s">
        <v>37</v>
      </c>
      <c r="B35" s="260"/>
      <c r="C35" s="261"/>
      <c r="D35" s="253"/>
      <c r="E35" s="247" t="s">
        <v>37</v>
      </c>
      <c r="F35" s="260"/>
      <c r="G35" s="261"/>
      <c r="H35" s="253"/>
      <c r="I35" s="247" t="s">
        <v>37</v>
      </c>
      <c r="J35" s="260"/>
      <c r="K35" s="261"/>
      <c r="L35" s="253"/>
      <c r="M35" s="247" t="s">
        <v>37</v>
      </c>
      <c r="N35" s="260"/>
      <c r="O35" s="261"/>
      <c r="P35" s="253"/>
    </row>
    <row r="36" spans="1:16" x14ac:dyDescent="0.25">
      <c r="A36" s="247" t="s">
        <v>39</v>
      </c>
      <c r="B36" s="260"/>
      <c r="C36" s="261"/>
      <c r="D36" s="253"/>
      <c r="E36" s="247" t="s">
        <v>39</v>
      </c>
      <c r="F36" s="260"/>
      <c r="G36" s="261"/>
      <c r="H36" s="253"/>
      <c r="I36" s="247" t="s">
        <v>39</v>
      </c>
      <c r="J36" s="260"/>
      <c r="K36" s="261"/>
      <c r="L36" s="253"/>
      <c r="M36" s="247" t="s">
        <v>39</v>
      </c>
      <c r="N36" s="260"/>
      <c r="O36" s="261"/>
      <c r="P36" s="253"/>
    </row>
    <row r="37" spans="1:16" x14ac:dyDescent="0.25">
      <c r="A37" s="247" t="s">
        <v>38</v>
      </c>
      <c r="B37" s="260"/>
      <c r="C37" s="261"/>
      <c r="D37" s="253"/>
      <c r="E37" s="247" t="s">
        <v>38</v>
      </c>
      <c r="F37" s="260"/>
      <c r="G37" s="261"/>
      <c r="H37" s="253"/>
      <c r="I37" s="247" t="s">
        <v>38</v>
      </c>
      <c r="J37" s="260"/>
      <c r="K37" s="261"/>
      <c r="L37" s="253"/>
      <c r="M37" s="247" t="s">
        <v>38</v>
      </c>
      <c r="N37" s="260"/>
      <c r="O37" s="261"/>
      <c r="P37" s="253"/>
    </row>
    <row r="38" spans="1:16" x14ac:dyDescent="0.25">
      <c r="A38" s="278" t="s">
        <v>71</v>
      </c>
      <c r="B38" s="263" t="s">
        <v>72</v>
      </c>
      <c r="C38" s="261"/>
      <c r="D38" s="253"/>
      <c r="E38" s="251" t="s">
        <v>71</v>
      </c>
      <c r="F38" s="263" t="s">
        <v>72</v>
      </c>
      <c r="G38" s="261"/>
      <c r="H38" s="253"/>
      <c r="I38" s="251" t="s">
        <v>71</v>
      </c>
      <c r="J38" s="263" t="s">
        <v>72</v>
      </c>
      <c r="K38" s="261"/>
      <c r="L38" s="253"/>
      <c r="M38" s="278" t="s">
        <v>71</v>
      </c>
      <c r="N38" s="263" t="s">
        <v>72</v>
      </c>
      <c r="O38" s="261"/>
      <c r="P38" s="253"/>
    </row>
    <row r="39" spans="1:16" x14ac:dyDescent="0.25">
      <c r="A39" s="280" t="str">
        <f>IF($C$6="Met","","2021-22 Total")</f>
        <v>2021-22 Total</v>
      </c>
      <c r="B39" s="265">
        <f>IF(A39="","",IF($B$1="Eligibility",'10. 21-22 Exc &amp; Adj'!$C$46,IF($B$1="Compliance",'10. 21-22 Exc &amp; Adj'!$J$46)))</f>
        <v>0</v>
      </c>
      <c r="C39" s="261"/>
      <c r="D39" s="253"/>
      <c r="E39" s="264" t="str">
        <f>IF($G$6="Met","","2021-22 Total")</f>
        <v>2021-22 Total</v>
      </c>
      <c r="F39" s="265">
        <f>IF(E39="","",IF($B$1="Eligibility",'10. 21-22 Exc &amp; Adj'!$C$46,IF($B$1="Compliance",'10. 21-22 Exc &amp; Adj'!$J$46)))</f>
        <v>0</v>
      </c>
      <c r="G39" s="261"/>
      <c r="H39" s="253"/>
      <c r="I39" s="264" t="str">
        <f>IF($K$6="Met","","2021-22 Total")</f>
        <v>2021-22 Total</v>
      </c>
      <c r="J39" s="265">
        <f>IF(I39="","",IF($B$1="Eligibility",'10. 21-22 Exc &amp; Adj'!$C$46,IF($B$1="Compliance",'10. 21-22 Exc &amp; Adj'!$J$46)))</f>
        <v>0</v>
      </c>
      <c r="K39" s="261"/>
      <c r="L39" s="253"/>
      <c r="M39" s="280" t="str">
        <f>IF($O$6="Met","","2021-22 Total")</f>
        <v>2021-22 Total</v>
      </c>
      <c r="N39" s="265">
        <f>IF(M39="","",IF($B$1="Eligibility",'10. 21-22 Exc &amp; Adj'!$C$46,IF($B$1="Compliance",'10. 21-22 Exc &amp; Adj'!$J$46)))</f>
        <v>0</v>
      </c>
      <c r="O39" s="261"/>
      <c r="P39" s="253"/>
    </row>
    <row r="40" spans="1:16" x14ac:dyDescent="0.25">
      <c r="A40" s="378" t="e">
        <f>IF($C$6="Met","",IF(B$4="2020-2021","","2020-21 Total"))</f>
        <v>#N/A</v>
      </c>
      <c r="B40" s="265" t="e">
        <f>IF(A40="","",IF($B$1="Eligibility",'7. 20-21 Exc &amp; Adj'!$C$46,IF($B$1="Compliance",'7. 20-21 Exc &amp; Adj'!$J$46)))</f>
        <v>#N/A</v>
      </c>
      <c r="C40" s="261"/>
      <c r="D40" s="253"/>
      <c r="E40" s="254" t="e">
        <f>IF(G$6="Met","",IF(F$4="2020-2021","","2020-21 Total"))</f>
        <v>#N/A</v>
      </c>
      <c r="F40" s="265" t="e">
        <f>IF(E40="","",IF($B$1="Eligibility",'7. 20-21 Exc &amp; Adj'!$C$46,IF($B$1="Compliance",'7. 20-21 Exc &amp; Adj'!$J$46)))</f>
        <v>#N/A</v>
      </c>
      <c r="G40" s="261"/>
      <c r="H40" s="253"/>
      <c r="I40" s="254" t="e">
        <f>IF(K$6="Met","",IF(J$4="2020-2021","","2020-21 Total"))</f>
        <v>#N/A</v>
      </c>
      <c r="J40" s="265" t="e">
        <f>IF(I40="","",IF($B$1="Eligibility",'7. 20-21 Exc &amp; Adj'!$C$46,IF($B$1="Compliance",'7. 20-21 Exc &amp; Adj'!$J$46)))</f>
        <v>#N/A</v>
      </c>
      <c r="K40" s="261"/>
      <c r="L40" s="253"/>
      <c r="M40" s="378" t="e">
        <f>IF(O$6="Met","",IF(N$4="2020-2021","","2020-21 Total"))</f>
        <v>#N/A</v>
      </c>
      <c r="N40" s="265" t="e">
        <f>IF(M40="","",IF($B$1="Eligibility",'7. 20-21 Exc &amp; Adj'!$C$46,IF($B$1="Compliance",'7. 20-21 Exc &amp; Adj'!$J$46)))</f>
        <v>#N/A</v>
      </c>
      <c r="O40" s="261"/>
      <c r="P40" s="253"/>
    </row>
    <row r="41" spans="1:16" x14ac:dyDescent="0.25">
      <c r="A41" s="378" t="e">
        <f>IF(C$6="Met","",IF(OR(B$4="2020-2021",B$4="2019-2020"),"","2019-20 Total"))</f>
        <v>#N/A</v>
      </c>
      <c r="B41" s="265" t="e">
        <f>IF(A41="","",'23. 19-20 Exc &amp; Adj'!C45)</f>
        <v>#N/A</v>
      </c>
      <c r="C41" s="261"/>
      <c r="D41" s="253"/>
      <c r="E41" s="254" t="e">
        <f>IF(G$6="Met","",IF(OR(F$4="2020-2021",F$4="2019-2020"),"","2019-20 Total"))</f>
        <v>#N/A</v>
      </c>
      <c r="F41" s="265" t="e">
        <f>IF(E41="","",'23. 19-20 Exc &amp; Adj'!C45)</f>
        <v>#N/A</v>
      </c>
      <c r="G41" s="261"/>
      <c r="H41" s="253"/>
      <c r="I41" s="254" t="e">
        <f>IF(K$6="Met","",IF(OR(J$4="2020-2021",J$4="2019-2020"),"","2019-20 Total"))</f>
        <v>#N/A</v>
      </c>
      <c r="J41" s="265" t="e">
        <f>IF(I41="","",'23. 19-20 Exc &amp; Adj'!C45)</f>
        <v>#N/A</v>
      </c>
      <c r="K41" s="261"/>
      <c r="L41" s="253"/>
      <c r="M41" s="378" t="e">
        <f>IF(O$6="Met","",IF(OR(N$4="2020-2021",N$4="2019-2020"),"","2019-20 Total"))</f>
        <v>#N/A</v>
      </c>
      <c r="N41" s="265" t="e">
        <f>IF(M41="","",'23. 19-20 Exc &amp; Adj'!C45)</f>
        <v>#N/A</v>
      </c>
      <c r="O41" s="261"/>
      <c r="P41" s="253"/>
    </row>
    <row r="42" spans="1:16" x14ac:dyDescent="0.25">
      <c r="A42" s="285" t="e">
        <f>IF(C$6="Met","",IF(OR(B$4="2020-2021",B$4="2019-2020",B$4="2018-2019"),"","2018-19 Total"))</f>
        <v>#N/A</v>
      </c>
      <c r="B42" s="265" t="e">
        <f>IF(A42="","",'22. 18-19 Exc &amp; Adj'!C45)</f>
        <v>#N/A</v>
      </c>
      <c r="C42" s="261"/>
      <c r="D42" s="253"/>
      <c r="E42" s="256" t="e">
        <f>IF(G$6="Met","",IF(OR(F$4="2020-2021",F$4="2019-2020",F$4="2018-2019"),"","2018-19 Total"))</f>
        <v>#N/A</v>
      </c>
      <c r="F42" s="265" t="e">
        <f>IF(E42="","",'22. 18-19 Exc &amp; Adj'!C45)</f>
        <v>#N/A</v>
      </c>
      <c r="G42" s="261"/>
      <c r="H42" s="253"/>
      <c r="I42" s="256" t="e">
        <f>IF(K$6="Met","",IF(OR(J$4="2020-2021",J$4="2019-2020",J$4="2018-2019"),"","2018-19 Total"))</f>
        <v>#N/A</v>
      </c>
      <c r="J42" s="265" t="e">
        <f>IF(I42="","",'22. 18-19 Exc &amp; Adj'!C45)</f>
        <v>#N/A</v>
      </c>
      <c r="K42" s="261"/>
      <c r="L42" s="253"/>
      <c r="M42" s="285" t="e">
        <f>IF(O$6="Met","",IF(OR(N$4="2020-2021",N$4="2019-2020",N$4="2018-2019"),"","2018-19 Total"))</f>
        <v>#N/A</v>
      </c>
      <c r="N42" s="265" t="e">
        <f>IF(M42="","",'22. 18-19 Exc &amp; Adj'!C45)</f>
        <v>#N/A</v>
      </c>
      <c r="O42" s="261"/>
      <c r="P42" s="253"/>
    </row>
    <row r="43" spans="1:16" x14ac:dyDescent="0.25">
      <c r="A43" s="285" t="e">
        <f>IF(C$6="Met","",IF(OR(B$4="2020-2021",B$4="2019-2020",B$4="2018-2019",B$4="2017-2018"),"","2017-18 Total"))</f>
        <v>#N/A</v>
      </c>
      <c r="B43" s="265" t="e">
        <f>IF(A43="","",'21. 17-18 Exc &amp; Adj'!C45)</f>
        <v>#N/A</v>
      </c>
      <c r="C43" s="261"/>
      <c r="D43" s="253"/>
      <c r="E43" s="257" t="e">
        <f>IF(G$6="Met","",IF(OR(F$4="2020-2021",F$4="2019-2020",F$4="2018-2019",F$4="2017-2018"),"","2017-18 Total"))</f>
        <v>#N/A</v>
      </c>
      <c r="F43" s="265" t="e">
        <f>IF(E43="","",'21. 17-18 Exc &amp; Adj'!C45)</f>
        <v>#N/A</v>
      </c>
      <c r="G43" s="261"/>
      <c r="H43" s="253"/>
      <c r="I43" s="257" t="e">
        <f>IF(K$6="Met","",IF(OR(J$4="2020-2021",J$4="2019-2020",J$4="2018-2019",J$4="2017-2018"),"","2017-18 Total"))</f>
        <v>#N/A</v>
      </c>
      <c r="J43" s="265" t="e">
        <f>IF(I43="","",'21. 17-18 Exc &amp; Adj'!C45)</f>
        <v>#N/A</v>
      </c>
      <c r="K43" s="261"/>
      <c r="L43" s="253"/>
      <c r="M43" s="379" t="e">
        <f>IF(O$6="Met","",IF(OR(N$4="2020-2021",N$4="2019-2020",N$4="2018-2019",N$4="2017-2018"),"","2017-18 Total"))</f>
        <v>#N/A</v>
      </c>
      <c r="N43" s="265" t="e">
        <f>IF(M43="","",'21. 17-18 Exc &amp; Adj'!C45)</f>
        <v>#N/A</v>
      </c>
      <c r="O43" s="261"/>
      <c r="P43" s="253"/>
    </row>
    <row r="44" spans="1:16" x14ac:dyDescent="0.25">
      <c r="A44" s="285" t="e">
        <f>IF(C$6="Met","",IF(OR(B$4="2020-2021",B$4="2019-2020",B$4="2018-2019",B$4="2017-2018",B$4="2016-2017"),"","2016-17 Total"))</f>
        <v>#N/A</v>
      </c>
      <c r="B44" s="265" t="e">
        <f>IF(A44="","",'20. 16-17 Exc &amp; Adj'!C45)</f>
        <v>#N/A</v>
      </c>
      <c r="C44" s="261"/>
      <c r="D44" s="253"/>
      <c r="E44" s="383" t="e">
        <f>IF(G$6="Met","",IF(OR(F$4="2020-2021",F$4="2019-2020",F$4="2018-2019",F$4="2017-2018",F$4="2016-2017"),"","2016-17 Total"))</f>
        <v>#N/A</v>
      </c>
      <c r="F44" s="265" t="e">
        <f>IF(E44="","",'20. 16-17 Exc &amp; Adj'!C45)</f>
        <v>#N/A</v>
      </c>
      <c r="G44" s="261"/>
      <c r="H44" s="253"/>
      <c r="I44" s="383" t="e">
        <f>IF(K$6="Met","",IF(OR(J$4="2020-2021",J$4="2019-2020",J$4="2018-2019",J$4="2017-2018",J$4="2016-2017"),"","2016-17 Total"))</f>
        <v>#N/A</v>
      </c>
      <c r="J44" s="265" t="e">
        <f>IF(I44="","",'20. 16-17 Exc &amp; Adj'!C45)</f>
        <v>#N/A</v>
      </c>
      <c r="K44" s="261"/>
      <c r="L44" s="253"/>
      <c r="M44" s="385" t="e">
        <f>IF(O$6="Met","",IF(OR(N$4="2020-2021",N$4="2019-2020",N$4="2018-2019",N$4="2017-2018",N$4="2016-2017"),"","2016-17 Total"))</f>
        <v>#N/A</v>
      </c>
      <c r="N44" s="265" t="e">
        <f>IF(M44="","",'20. 16-17 Exc &amp; Adj'!C45)</f>
        <v>#N/A</v>
      </c>
      <c r="O44" s="261"/>
      <c r="P44" s="253"/>
    </row>
    <row r="45" spans="1:16" x14ac:dyDescent="0.25">
      <c r="A45" s="496" t="s">
        <v>146</v>
      </c>
      <c r="B45" s="497"/>
      <c r="C45" s="261"/>
      <c r="D45" s="253"/>
      <c r="E45" s="496" t="s">
        <v>146</v>
      </c>
      <c r="F45" s="497"/>
      <c r="G45" s="261"/>
      <c r="H45" s="253"/>
      <c r="I45" s="496" t="s">
        <v>146</v>
      </c>
      <c r="J45" s="497"/>
      <c r="K45" s="261"/>
      <c r="L45" s="253"/>
      <c r="M45" s="496" t="s">
        <v>146</v>
      </c>
      <c r="N45" s="497"/>
      <c r="O45" s="261"/>
      <c r="P45" s="253"/>
    </row>
    <row r="46" spans="1:16" x14ac:dyDescent="0.25">
      <c r="A46" s="247" t="s">
        <v>41</v>
      </c>
      <c r="B46" s="260"/>
      <c r="C46" s="261"/>
      <c r="D46" s="253"/>
      <c r="E46" s="247" t="s">
        <v>41</v>
      </c>
      <c r="F46" s="260"/>
      <c r="G46" s="261"/>
      <c r="H46" s="253"/>
      <c r="I46" s="247" t="s">
        <v>41</v>
      </c>
      <c r="J46" s="260"/>
      <c r="K46" s="261"/>
      <c r="L46" s="253"/>
      <c r="M46" s="247" t="s">
        <v>41</v>
      </c>
      <c r="N46" s="260"/>
      <c r="O46" s="261"/>
      <c r="P46" s="253"/>
    </row>
    <row r="47" spans="1:16" x14ac:dyDescent="0.25">
      <c r="A47" s="247" t="s">
        <v>42</v>
      </c>
      <c r="B47" s="260"/>
      <c r="C47" s="261"/>
      <c r="D47" s="253"/>
      <c r="E47" s="247" t="s">
        <v>42</v>
      </c>
      <c r="F47" s="260"/>
      <c r="G47" s="261"/>
      <c r="H47" s="253"/>
      <c r="I47" s="247" t="s">
        <v>42</v>
      </c>
      <c r="J47" s="260"/>
      <c r="K47" s="261"/>
      <c r="L47" s="253"/>
      <c r="M47" s="247" t="s">
        <v>42</v>
      </c>
      <c r="N47" s="260"/>
      <c r="O47" s="261"/>
      <c r="P47" s="253"/>
    </row>
    <row r="48" spans="1:16" x14ac:dyDescent="0.25">
      <c r="A48" s="278" t="s">
        <v>71</v>
      </c>
      <c r="B48" s="252" t="s">
        <v>72</v>
      </c>
      <c r="C48" s="261"/>
      <c r="D48" s="253"/>
      <c r="E48" s="251" t="s">
        <v>71</v>
      </c>
      <c r="F48" s="252" t="s">
        <v>72</v>
      </c>
      <c r="G48" s="261"/>
      <c r="H48" s="253"/>
      <c r="I48" s="251" t="s">
        <v>71</v>
      </c>
      <c r="J48" s="252" t="s">
        <v>72</v>
      </c>
      <c r="K48" s="261"/>
      <c r="L48" s="253"/>
      <c r="M48" s="278" t="s">
        <v>71</v>
      </c>
      <c r="N48" s="252" t="s">
        <v>72</v>
      </c>
      <c r="O48" s="261"/>
      <c r="P48" s="253"/>
    </row>
    <row r="49" spans="1:16" x14ac:dyDescent="0.25">
      <c r="A49" s="280" t="str">
        <f>IF($C$6="Met","","2021-22 Total")</f>
        <v>2021-22 Total</v>
      </c>
      <c r="B49" s="267">
        <f>IF(A49="","",IF($B$1="Eligibility",'10. 21-22 Exc &amp; Adj'!$B$56,IF($B$1="Compliance",'10. 21-22 Exc &amp; Adj'!$I$56)))</f>
        <v>0</v>
      </c>
      <c r="C49" s="261"/>
      <c r="D49" s="253"/>
      <c r="E49" s="264" t="str">
        <f>IF($G$6="Met","","2021-22 Total")</f>
        <v>2021-22 Total</v>
      </c>
      <c r="F49" s="267">
        <f>IF(E49="","",IF($B$1="Eligibility",'10. 21-22 Exc &amp; Adj'!$B$56,IF($B$1="Compliance",'10. 21-22 Exc &amp; Adj'!$I$56)))</f>
        <v>0</v>
      </c>
      <c r="G49" s="261"/>
      <c r="H49" s="253"/>
      <c r="I49" s="264" t="str">
        <f>IF($K$6="Met","","2021-22 Total")</f>
        <v>2021-22 Total</v>
      </c>
      <c r="J49" s="267">
        <f>IF(I49="","",IF($B$1="Eligibility",'10. 21-22 Exc &amp; Adj'!$B$56,IF($B$1="Compliance",'10. 21-22 Exc &amp; Adj'!$I$56)))</f>
        <v>0</v>
      </c>
      <c r="K49" s="261"/>
      <c r="L49" s="253"/>
      <c r="M49" s="280" t="str">
        <f>IF($O$6="Met","","2021-22 Total")</f>
        <v>2021-22 Total</v>
      </c>
      <c r="N49" s="267">
        <f>IF(M49="","",IF($B$1="Eligibility",'10. 21-22 Exc &amp; Adj'!$B$56,IF($B$1="Compliance",'10. 21-22 Exc &amp; Adj'!$I$56)))</f>
        <v>0</v>
      </c>
      <c r="O49" s="261"/>
      <c r="P49" s="253"/>
    </row>
    <row r="50" spans="1:16" x14ac:dyDescent="0.25">
      <c r="A50" s="378" t="e">
        <f>IF($C$6="Met","",IF(B$4="2020-2021","","2020-21 Total"))</f>
        <v>#N/A</v>
      </c>
      <c r="B50" s="267" t="e">
        <f>IF(A50="","",IF($B$1="Eligibility",'7. 20-21 Exc &amp; Adj'!$B$56,IF($B$1="Compliance",'7. 20-21 Exc &amp; Adj'!$I$56)))</f>
        <v>#N/A</v>
      </c>
      <c r="C50" s="261"/>
      <c r="D50" s="253"/>
      <c r="E50" s="254" t="e">
        <f>IF(G$6="Met","",IF(F$4="2020-2021","","2020-21 Total"))</f>
        <v>#N/A</v>
      </c>
      <c r="F50" s="267" t="e">
        <f>IF(E50="","",IF($B$1="Eligibility",'7. 20-21 Exc &amp; Adj'!$B$56,IF($B$1="Compliance",'7. 20-21 Exc &amp; Adj'!$I$56)))</f>
        <v>#N/A</v>
      </c>
      <c r="G50" s="261"/>
      <c r="H50" s="253"/>
      <c r="I50" s="254" t="e">
        <f>IF(K$6="Met","",IF(J$4="2020-2021","","2020-21 Total"))</f>
        <v>#N/A</v>
      </c>
      <c r="J50" s="267" t="e">
        <f>IF(I50="","",IF($B$1="Eligibility",'7. 20-21 Exc &amp; Adj'!$B$56,IF($B$1="Compliance",'7. 20-21 Exc &amp; Adj'!$I$56)))</f>
        <v>#N/A</v>
      </c>
      <c r="K50" s="261"/>
      <c r="L50" s="253"/>
      <c r="M50" s="378" t="e">
        <f>IF(O$6="Met","",IF(N$4="2020-2021","","2020-21 Total"))</f>
        <v>#N/A</v>
      </c>
      <c r="N50" s="267" t="e">
        <f>IF(M50="","",IF($B$1="Eligibility",'7. 20-21 Exc &amp; Adj'!$B$56,IF($B$1="Compliance",'7. 20-21 Exc &amp; Adj'!$I$56)))</f>
        <v>#N/A</v>
      </c>
      <c r="O50" s="261"/>
      <c r="P50" s="253"/>
    </row>
    <row r="51" spans="1:16" x14ac:dyDescent="0.25">
      <c r="A51" s="378" t="e">
        <f>IF(C$6="Met","",IF(OR(B$4="2020-2021",B$4="2019-2020"),"","2019-20 Total"))</f>
        <v>#N/A</v>
      </c>
      <c r="B51" s="267" t="e">
        <f>IF(A51="","",'23. 19-20 Exc &amp; Adj'!B55)</f>
        <v>#N/A</v>
      </c>
      <c r="C51" s="261"/>
      <c r="D51" s="253"/>
      <c r="E51" s="254" t="e">
        <f>IF(G$6="Met","",IF(OR(F$4="2020-2021",F$4="2019-2020"),"","2019-20 Total"))</f>
        <v>#N/A</v>
      </c>
      <c r="F51" s="267" t="e">
        <f>IF(E51="","",'23. 19-20 Exc &amp; Adj'!B55)</f>
        <v>#N/A</v>
      </c>
      <c r="G51" s="261"/>
      <c r="H51" s="253"/>
      <c r="I51" s="254" t="e">
        <f>IF(K$6="Met","",IF(OR(J$4="2020-2021",J$4="2019-2020"),"","2019-20 Total"))</f>
        <v>#N/A</v>
      </c>
      <c r="J51" s="267" t="e">
        <f>IF(I51="","",'23. 19-20 Exc &amp; Adj'!B55)</f>
        <v>#N/A</v>
      </c>
      <c r="K51" s="261"/>
      <c r="L51" s="253"/>
      <c r="M51" s="378" t="e">
        <f>IF(O$6="Met","",IF(OR(N$4="2020-2021",N$4="2019-2020"),"","2019-20 Total"))</f>
        <v>#N/A</v>
      </c>
      <c r="N51" s="267" t="e">
        <f>IF(M51="","",'23. 19-20 Exc &amp; Adj'!B55)</f>
        <v>#N/A</v>
      </c>
      <c r="O51" s="261"/>
      <c r="P51" s="253"/>
    </row>
    <row r="52" spans="1:16" x14ac:dyDescent="0.25">
      <c r="A52" s="285" t="e">
        <f>IF(C$6="Met","",IF(OR(B$4="2020-2021",B$4="2019-2020",B$4="2018-2019"),"","2018-19 Total"))</f>
        <v>#N/A</v>
      </c>
      <c r="B52" s="267" t="e">
        <f>IF(A52="","",'22. 18-19 Exc &amp; Adj'!B55)</f>
        <v>#N/A</v>
      </c>
      <c r="C52" s="261"/>
      <c r="D52" s="253"/>
      <c r="E52" s="256" t="e">
        <f>IF(G$6="Met","",IF(OR(F$4="2020-2021",F$4="2019-2020",F$4="2018-2019"),"","2018-19 Total"))</f>
        <v>#N/A</v>
      </c>
      <c r="F52" s="267" t="e">
        <f>IF(E52="","",'22. 18-19 Exc &amp; Adj'!B55)</f>
        <v>#N/A</v>
      </c>
      <c r="G52" s="261"/>
      <c r="H52" s="253"/>
      <c r="I52" s="256" t="e">
        <f>IF(K$6="Met","",IF(OR(J$4="2020-2021",J$4="2019-2020",J$4="2018-2019"),"","2018-19 Total"))</f>
        <v>#N/A</v>
      </c>
      <c r="J52" s="267" t="e">
        <f>IF(I52="","",'22. 18-19 Exc &amp; Adj'!B55)</f>
        <v>#N/A</v>
      </c>
      <c r="K52" s="261"/>
      <c r="L52" s="253"/>
      <c r="M52" s="285" t="e">
        <f>IF(O$6="Met","",IF(OR(N$4="2020-2021",N$4="2019-2020",N$4="2018-2019"),"","2018-19 Total"))</f>
        <v>#N/A</v>
      </c>
      <c r="N52" s="267" t="e">
        <f>IF(M52="","",'22. 18-19 Exc &amp; Adj'!B55)</f>
        <v>#N/A</v>
      </c>
      <c r="O52" s="261"/>
      <c r="P52" s="253"/>
    </row>
    <row r="53" spans="1:16" x14ac:dyDescent="0.25">
      <c r="A53" s="379" t="e">
        <f>IF(C$6="Met","",IF(OR(B$4="2020-2021",B$4="2019-2020",B$4="2018-2019",B$4="2017-2018"),"","2017-18 Total"))</f>
        <v>#N/A</v>
      </c>
      <c r="B53" s="268" t="e">
        <f>IF(A53="","",'21. 17-18 Exc &amp; Adj'!B55)</f>
        <v>#N/A</v>
      </c>
      <c r="C53" s="261"/>
      <c r="D53" s="253"/>
      <c r="E53" s="257" t="e">
        <f>IF(G$6="Met","",IF(OR(F$4="2020-2021",F$4="2019-2020",F$4="2018-2019",F$4="2017-2018"),"","2017-18 Total"))</f>
        <v>#N/A</v>
      </c>
      <c r="F53" s="268" t="e">
        <f>IF(E53="","",'21. 17-18 Exc &amp; Adj'!B55)</f>
        <v>#N/A</v>
      </c>
      <c r="G53" s="261"/>
      <c r="H53" s="253"/>
      <c r="I53" s="257" t="e">
        <f>IF(K$6="Met","",IF(OR(J$4="2020-2021",J$4="2019-2020",J$4="2018-2019",J$4="2017-2018"),"","2017-18 Total"))</f>
        <v>#N/A</v>
      </c>
      <c r="J53" s="268" t="e">
        <f>IF(I53="","",'21. 17-18 Exc &amp; Adj'!B55)</f>
        <v>#N/A</v>
      </c>
      <c r="K53" s="261"/>
      <c r="L53" s="253"/>
      <c r="M53" s="379" t="e">
        <f>IF(O$6="Met","",IF(OR(N$4="2020-2021",N$4="2019-2020",N$4="2018-2019",N$4="2017-2018"),"","2017-18 Total"))</f>
        <v>#N/A</v>
      </c>
      <c r="N53" s="268" t="e">
        <f>IF(M53="","",'21. 17-18 Exc &amp; Adj'!B55)</f>
        <v>#N/A</v>
      </c>
      <c r="O53" s="261"/>
      <c r="P53" s="253"/>
    </row>
    <row r="54" spans="1:16" x14ac:dyDescent="0.25">
      <c r="A54" s="285" t="e">
        <f>IF(C$6="Met","",IF(OR(B$4="2020-2021",B$4="2019-2020",B$4="2018-2019",B$4="2017-2018",B$4="2016-2017"),"","2016-17 Total"))</f>
        <v>#N/A</v>
      </c>
      <c r="B54" s="268" t="e">
        <f>IF(A54="","",'20. 16-17 Exc &amp; Adj'!B55)</f>
        <v>#N/A</v>
      </c>
      <c r="C54" s="261"/>
      <c r="D54" s="253"/>
      <c r="E54" s="381" t="e">
        <f>IF(G$6="Met","",IF(OR(F$4="2020-2021",F$4="2019-2020",F$4="2018-2019",F$4="2017-2018",F$4="2016-2017"),"","2016-17 Total"))</f>
        <v>#N/A</v>
      </c>
      <c r="F54" s="268" t="e">
        <f>IF(E54="","",'20. 16-17 Exc &amp; Adj'!B55)</f>
        <v>#N/A</v>
      </c>
      <c r="G54" s="261"/>
      <c r="H54" s="253"/>
      <c r="I54" s="381" t="e">
        <f>IF(K$6="Met","",IF(OR(J$4="2020-2021",J$4="2019-2020",J$4="2018-2019",J$4="2017-2018",J$4="2016-2017"),"","2016-17 Total"))</f>
        <v>#N/A</v>
      </c>
      <c r="J54" s="268" t="e">
        <f>IF(I54="","",'20. 16-17 Exc &amp; Adj'!B56)</f>
        <v>#N/A</v>
      </c>
      <c r="K54" s="261"/>
      <c r="L54" s="253"/>
      <c r="M54" s="280" t="e">
        <f>IF(O$6="Met","",IF(OR(N$4="2020-2021",N$4="2019-2020",N$4="2018-2019",N$4="2017-2018",N$4="2016-2017"),"","2016-17 Total"))</f>
        <v>#N/A</v>
      </c>
      <c r="N54" s="265" t="e">
        <f>IF(M54="","",'20. 16-17 Exc &amp; Adj'!B55)</f>
        <v>#N/A</v>
      </c>
      <c r="O54" s="261"/>
      <c r="P54" s="253"/>
    </row>
    <row r="55" spans="1:16" x14ac:dyDescent="0.25">
      <c r="A55" s="494" t="s">
        <v>146</v>
      </c>
      <c r="B55" s="495"/>
      <c r="C55" s="261"/>
      <c r="D55" s="253"/>
      <c r="E55" s="488" t="s">
        <v>146</v>
      </c>
      <c r="F55" s="489"/>
      <c r="G55" s="261"/>
      <c r="H55" s="253"/>
      <c r="I55" s="488" t="s">
        <v>146</v>
      </c>
      <c r="J55" s="489"/>
      <c r="K55" s="261"/>
      <c r="L55" s="253"/>
      <c r="M55" s="496" t="s">
        <v>146</v>
      </c>
      <c r="N55" s="497"/>
      <c r="O55" s="261"/>
      <c r="P55" s="253"/>
    </row>
    <row r="56" spans="1:16" x14ac:dyDescent="0.25">
      <c r="A56" s="247" t="s">
        <v>43</v>
      </c>
      <c r="B56" s="260"/>
      <c r="C56" s="261"/>
      <c r="D56" s="253"/>
      <c r="E56" s="247" t="s">
        <v>43</v>
      </c>
      <c r="F56" s="260"/>
      <c r="G56" s="261"/>
      <c r="H56" s="253"/>
      <c r="I56" s="247" t="s">
        <v>43</v>
      </c>
      <c r="J56" s="260"/>
      <c r="K56" s="261"/>
      <c r="L56" s="253"/>
      <c r="M56" s="247" t="s">
        <v>43</v>
      </c>
      <c r="N56" s="260"/>
      <c r="O56" s="261"/>
      <c r="P56" s="253"/>
    </row>
    <row r="57" spans="1:16" x14ac:dyDescent="0.25">
      <c r="A57" s="247" t="s">
        <v>149</v>
      </c>
      <c r="B57" s="260"/>
      <c r="C57" s="261"/>
      <c r="E57" s="247" t="s">
        <v>149</v>
      </c>
      <c r="F57" s="260"/>
      <c r="G57" s="261"/>
      <c r="I57" s="247" t="s">
        <v>149</v>
      </c>
      <c r="J57" s="260"/>
      <c r="K57" s="261"/>
      <c r="L57" s="216"/>
      <c r="M57" s="247" t="s">
        <v>149</v>
      </c>
      <c r="N57" s="260"/>
      <c r="O57" s="261"/>
      <c r="P57" s="216"/>
    </row>
    <row r="58" spans="1:16" x14ac:dyDescent="0.25">
      <c r="A58" s="278" t="s">
        <v>71</v>
      </c>
      <c r="B58" s="252" t="s">
        <v>72</v>
      </c>
      <c r="C58" s="261"/>
      <c r="D58" s="269"/>
      <c r="E58" s="251" t="s">
        <v>71</v>
      </c>
      <c r="F58" s="252" t="s">
        <v>72</v>
      </c>
      <c r="G58" s="261"/>
      <c r="H58" s="269"/>
      <c r="I58" s="251" t="s">
        <v>71</v>
      </c>
      <c r="J58" s="252" t="s">
        <v>72</v>
      </c>
      <c r="K58" s="261"/>
      <c r="L58" s="269"/>
      <c r="M58" s="278" t="s">
        <v>71</v>
      </c>
      <c r="N58" s="252" t="s">
        <v>72</v>
      </c>
      <c r="O58" s="261"/>
      <c r="P58" s="269"/>
    </row>
    <row r="59" spans="1:16" x14ac:dyDescent="0.25">
      <c r="A59" s="280" t="str">
        <f>IF($C$6="Met","","2021-22 Total")</f>
        <v>2021-22 Total</v>
      </c>
      <c r="B59" s="267">
        <f>IF(A59="","",IF($B$1="Eligibility",'10. 21-22 Exc &amp; Adj'!$B$66,IF($B$1="Compliance",'10. 21-22 Exc &amp; Adj'!$I$66)))</f>
        <v>0</v>
      </c>
      <c r="C59" s="261"/>
      <c r="D59" s="270"/>
      <c r="E59" s="264" t="str">
        <f>IF($G$6="Met","","2021-22 Total")</f>
        <v>2021-22 Total</v>
      </c>
      <c r="F59" s="267">
        <f>IF(E59="","",IF($B$1="Eligibility",'10. 21-22 Exc &amp; Adj'!$B$66,IF($B$1="Compliance",'10. 21-22 Exc &amp; Adj'!$I$66)))</f>
        <v>0</v>
      </c>
      <c r="G59" s="261"/>
      <c r="H59" s="270"/>
      <c r="I59" s="264" t="str">
        <f>IF($G$6="Met","","2021-22 Total")</f>
        <v>2021-22 Total</v>
      </c>
      <c r="J59" s="267">
        <f>IF(I59="","",IF($B$1="Eligibility",'10. 21-22 Exc &amp; Adj'!$B$66,IF($B$1="Compliance",'10. 21-22 Exc &amp; Adj'!$I$66)))</f>
        <v>0</v>
      </c>
      <c r="K59" s="261"/>
      <c r="L59" s="270"/>
      <c r="M59" s="280" t="str">
        <f>IF($G$6="Met","","2021-22 Total")</f>
        <v>2021-22 Total</v>
      </c>
      <c r="N59" s="265">
        <f>IF(M59="","",IF($B$1="Eligibility",'10. 21-22 Exc &amp; Adj'!$B$66,IF($B$1="Compliance",'10. 21-22 Exc &amp; Adj'!$I$66)))</f>
        <v>0</v>
      </c>
      <c r="O59" s="261"/>
      <c r="P59" s="270"/>
    </row>
    <row r="60" spans="1:16" x14ac:dyDescent="0.25">
      <c r="A60" s="378" t="e">
        <f>IF($C$6="Met","",IF(B$4="2020-2021","","2020-21 Total"))</f>
        <v>#N/A</v>
      </c>
      <c r="B60" s="267" t="e">
        <f>IF(A60="","",IF($B$1="Eligibility",'7. 20-21 Exc &amp; Adj'!$B$66,IF($B$1="Compliance",'7. 20-21 Exc &amp; Adj'!$I$66)))</f>
        <v>#N/A</v>
      </c>
      <c r="C60" s="261"/>
      <c r="D60" s="217"/>
      <c r="E60" s="254" t="e">
        <f>IF(G$6="Met","",IF(F$4="2020-2021","","2020-21 Total"))</f>
        <v>#N/A</v>
      </c>
      <c r="F60" s="267" t="e">
        <f>IF(E60="","",IF($B$1="Eligibility",'7. 20-21 Exc &amp; Adj'!$B$66,IF($B$1="Compliance",'7. 20-21 Exc &amp; Adj'!$I$66)))</f>
        <v>#N/A</v>
      </c>
      <c r="G60" s="261"/>
      <c r="H60" s="217"/>
      <c r="I60" s="254" t="e">
        <f>IF(K$6="Met","",IF(J$4="2020-2021","","2020-21 Total"))</f>
        <v>#N/A</v>
      </c>
      <c r="J60" s="267" t="e">
        <f>IF(I60="","",IF($B$1="Eligibility",'7. 20-21 Exc &amp; Adj'!$B$66,IF($B$1="Compliance",'7. 20-21 Exc &amp; Adj'!$I$66)))</f>
        <v>#N/A</v>
      </c>
      <c r="K60" s="261"/>
      <c r="M60" s="378" t="e">
        <f>IF(O$6="Met","",IF(N$4="2020-2021","","2020-21 Total"))</f>
        <v>#N/A</v>
      </c>
      <c r="N60" s="265" t="e">
        <f>IF(M60="","",IF($B$1="Eligibility",'7. 20-21 Exc &amp; Adj'!$B$66,IF($B$1="Compliance",'7. 20-21 Exc &amp; Adj'!$I$66)))</f>
        <v>#N/A</v>
      </c>
      <c r="O60" s="261"/>
    </row>
    <row r="61" spans="1:16" x14ac:dyDescent="0.25">
      <c r="A61" s="378" t="e">
        <f>IF(C$6="Met","",IF(OR(B$4="2020-2021",B$4="2019-2020"),"","2019-20 Total"))</f>
        <v>#N/A</v>
      </c>
      <c r="B61" s="267" t="e">
        <f>IF(A61="","",'23. 19-20 Exc &amp; Adj'!B65)</f>
        <v>#N/A</v>
      </c>
      <c r="C61" s="261"/>
      <c r="E61" s="254" t="e">
        <f>IF(G$6="Met","",IF(OR(F$4="2020-2021",F$4="2019-2020"),"","2019-20 Total"))</f>
        <v>#N/A</v>
      </c>
      <c r="F61" s="267" t="e">
        <f>IF(E61="","",'23. 19-20 Exc &amp; Adj'!B65)</f>
        <v>#N/A</v>
      </c>
      <c r="G61" s="261"/>
      <c r="I61" s="254" t="e">
        <f>IF(K$6="Met","",IF(OR(J$4="2020-2021",J$4="2019-2020"),"","2019-20 Total"))</f>
        <v>#N/A</v>
      </c>
      <c r="J61" s="267" t="e">
        <f>IF(I61="","",'23. 19-20 Exc &amp; Adj'!B65)</f>
        <v>#N/A</v>
      </c>
      <c r="K61" s="261"/>
      <c r="M61" s="378" t="e">
        <f>IF(O$6="Met","",IF(OR(N$4="2020-2021",N$4="2019-2020"),"","2019-20 Total"))</f>
        <v>#N/A</v>
      </c>
      <c r="N61" s="265" t="e">
        <f>IF(M61="","",'23. 19-20 Exc &amp; Adj'!B65)</f>
        <v>#N/A</v>
      </c>
      <c r="O61" s="261"/>
      <c r="P61" s="216"/>
    </row>
    <row r="62" spans="1:16" x14ac:dyDescent="0.25">
      <c r="A62" s="285" t="e">
        <f>IF(C$6="Met","",IF(OR(B$4="2020-2021",B$4="2019-2020",B$4="2018-2019"),"","2018-19 Total"))</f>
        <v>#N/A</v>
      </c>
      <c r="B62" s="267" t="e">
        <f>IF(A62="","",'22. 18-19 Exc &amp; Adj'!B65)</f>
        <v>#N/A</v>
      </c>
      <c r="C62" s="261"/>
      <c r="E62" s="256" t="e">
        <f>IF(G$6="Met","",IF(OR(F$4="2020-2021",F$4="2019-2020",F$4="2018-2019"),"","2018-19 Total"))</f>
        <v>#N/A</v>
      </c>
      <c r="F62" s="267" t="e">
        <f>IF(E62="","",'22. 18-19 Exc &amp; Adj'!B65)</f>
        <v>#N/A</v>
      </c>
      <c r="G62" s="261"/>
      <c r="I62" s="256" t="e">
        <f>IF(K$6="Met","",IF(OR(J$4="2020-2021",J$4="2019-2020",J$4="2018-2019"),"","2018-19 Total"))</f>
        <v>#N/A</v>
      </c>
      <c r="J62" s="267" t="e">
        <f>IF(I62="","",'22. 18-19 Exc &amp; Adj'!B65)</f>
        <v>#N/A</v>
      </c>
      <c r="K62" s="261"/>
      <c r="M62" s="285" t="e">
        <f>IF(O$6="Met","",IF(OR(N$4="2020-2021",N$4="2019-2020",N$4="2018-2019"),"","2018-19 Total"))</f>
        <v>#N/A</v>
      </c>
      <c r="N62" s="265" t="e">
        <f>IF(M62="","",'22. 18-19 Exc &amp; Adj'!B65)</f>
        <v>#N/A</v>
      </c>
      <c r="O62" s="261"/>
      <c r="P62" s="216"/>
    </row>
    <row r="63" spans="1:16" x14ac:dyDescent="0.25">
      <c r="A63" s="379" t="e">
        <f>IF(C$6="Met","",IF(OR(B$4="2020-2021",B$4="2019-2020",B$4="2018-2019",B$4="2017-2018"),"","2017-18 Total"))</f>
        <v>#N/A</v>
      </c>
      <c r="B63" s="268" t="e">
        <f>IF(A63="","",'21. 17-18 Exc &amp; Adj'!B65)</f>
        <v>#N/A</v>
      </c>
      <c r="C63" s="261"/>
      <c r="E63" s="257" t="e">
        <f>IF(G$6="Met","",IF(OR(F$4="2020-2021",F$4="2019-2020",F$4="2018-2019",F$4="2017-2018"),"","2017-18 Total"))</f>
        <v>#N/A</v>
      </c>
      <c r="F63" s="268" t="e">
        <f>IF(E63="","",'21. 17-18 Exc &amp; Adj'!B65)</f>
        <v>#N/A</v>
      </c>
      <c r="G63" s="450"/>
      <c r="I63" s="257" t="e">
        <f>IF(K$6="Met","",IF(OR(J$4="2020-2021",J$4="2019-2020",J$4="2018-2019",J$4="2017-2018"),"","2017-18 Total"))</f>
        <v>#N/A</v>
      </c>
      <c r="J63" s="268" t="e">
        <f>IF(I63="","",'21. 17-18 Exc &amp; Adj'!B65)</f>
        <v>#N/A</v>
      </c>
      <c r="K63" s="261"/>
      <c r="L63" s="216"/>
      <c r="M63" s="285" t="e">
        <f>IF(O$6="Met","",IF(OR(N$4="2020-2021",N$4="2019-2020",N$4="2018-2019",N$4="2017-2018"),"","2017-18 Total"))</f>
        <v>#N/A</v>
      </c>
      <c r="N63" s="265" t="e">
        <f>IF(M63="","",'21. 17-18 Exc &amp; Adj'!B65)</f>
        <v>#N/A</v>
      </c>
      <c r="O63" s="261"/>
      <c r="P63" s="216"/>
    </row>
    <row r="64" spans="1:16" x14ac:dyDescent="0.25">
      <c r="A64" s="285" t="e">
        <f>IF(C$6="Met","",IF(OR(B$4="2020-2021",B$4="2019-2020",B$4="2018-2019",B$4="2017-2018",B$4="2016-2017"),"","2016-17 Total"))</f>
        <v>#N/A</v>
      </c>
      <c r="B64" s="268" t="e">
        <f>IF(A64="","",'20. 16-17 Exc &amp; Adj'!B65)</f>
        <v>#N/A</v>
      </c>
      <c r="C64" s="261"/>
      <c r="E64" s="381" t="e">
        <f>IF(G$6="Met","",IF(OR(F$4="2020-2021",F$4="2019-2020",F$4="2018-2019",F$4="2017-2018",F$4="2016-2017"),"","2016-17 Total"))</f>
        <v>#N/A</v>
      </c>
      <c r="F64" s="268" t="e">
        <f>IF(E64="","",'20. 16-17 Exc &amp; Adj'!B65)</f>
        <v>#N/A</v>
      </c>
      <c r="G64" s="450"/>
      <c r="I64" s="381" t="e">
        <f>IF(K$6="Met","",IF(OR(J$4="2020-2021",J$4="2019-2020",J$4="2018-2019",J$4="2017-2018",J$4="2016-2017"),"","2016-17 Total"))</f>
        <v>#N/A</v>
      </c>
      <c r="J64" s="268" t="e">
        <f>IF(I64="","",'20. 16-17 Exc &amp; Adj'!B65)</f>
        <v>#N/A</v>
      </c>
      <c r="K64" s="261"/>
      <c r="L64" s="216"/>
      <c r="M64" s="280" t="e">
        <f>IF(O$6="Met","",IF(OR(N$4="2020-2021",N$4="2019-2020",N$4="2018-2019",N$4="2017-2018",N$4="2016-2017"),"","2016-17 Total"))</f>
        <v>#N/A</v>
      </c>
      <c r="N64" s="265" t="e">
        <f>IF(M64="","",'20. 16-17 Exc &amp; Adj'!B65)</f>
        <v>#N/A</v>
      </c>
      <c r="O64" s="261"/>
      <c r="P64" s="216"/>
    </row>
    <row r="65" spans="1:16" x14ac:dyDescent="0.25">
      <c r="A65" s="494" t="s">
        <v>146</v>
      </c>
      <c r="B65" s="495"/>
      <c r="C65" s="261"/>
      <c r="E65" s="502" t="s">
        <v>146</v>
      </c>
      <c r="F65" s="503"/>
      <c r="G65" s="261"/>
      <c r="I65" s="488" t="s">
        <v>146</v>
      </c>
      <c r="J65" s="489"/>
      <c r="K65" s="261"/>
      <c r="L65" s="216"/>
      <c r="M65" s="496" t="s">
        <v>146</v>
      </c>
      <c r="N65" s="497"/>
      <c r="O65" s="261"/>
      <c r="P65" s="216"/>
    </row>
    <row r="66" spans="1:16" ht="16.5" thickBot="1" x14ac:dyDescent="0.3">
      <c r="A66" s="271" t="s">
        <v>74</v>
      </c>
      <c r="B66" s="312" t="e">
        <f>IF(C6="Met","",SUM(B17:B22,B26:B31,B39:B44,B49:B54,B59:B64))</f>
        <v>#N/A</v>
      </c>
      <c r="C66" s="273"/>
      <c r="E66" s="271" t="s">
        <v>74</v>
      </c>
      <c r="F66" s="312" t="e">
        <f>IF(G6="Met","",SUM(F17:F22,F26:F31,F39:F44,F49:F54,F59:F64))</f>
        <v>#N/A</v>
      </c>
      <c r="G66" s="273"/>
      <c r="I66" s="274" t="s">
        <v>89</v>
      </c>
      <c r="J66" s="101" t="e">
        <f>IF(K6="Met","",IF('3. Getting Started'!B7="No",SUM(J17:J22,J39:J44,J49:J54,J59:J64),IF('3. Getting Started'!B7="Yes",SUM(J17:J22,J26:J31,J39:J44,J49:J54,J59:J64),0)))</f>
        <v>#N/A</v>
      </c>
      <c r="K66" s="261"/>
      <c r="L66" s="216"/>
      <c r="M66" s="274" t="s">
        <v>89</v>
      </c>
      <c r="N66" s="101" t="e">
        <f>IF(O6="Met","",IF('3. Getting Started'!B7="No",SUM(N17:N22,N39:N44,N49:N54,N59:N64),IF('3. Getting Started'!B7="Yes",SUM(N17:N22,N26:N31,N39:N44,N49:N54,N59:N64),0)))</f>
        <v>#N/A</v>
      </c>
      <c r="O66" s="261"/>
      <c r="P66" s="216"/>
    </row>
    <row r="67" spans="1:16" ht="16.5" thickBot="1" x14ac:dyDescent="0.3">
      <c r="A67" s="492" t="s">
        <v>146</v>
      </c>
      <c r="B67" s="492"/>
      <c r="C67" s="492"/>
      <c r="E67" s="216"/>
      <c r="F67" s="214"/>
      <c r="G67" s="214"/>
      <c r="I67" s="271" t="s">
        <v>88</v>
      </c>
      <c r="J67" s="313" t="e">
        <f>IF(J81=0,"",IF(K6="Met","",IF('3. Getting Started'!B7="No",((J66/J81)+SUM(J26:J31)),IF('3. Getting Started'!B7="Yes",(J66/J81)))))</f>
        <v>#N/A</v>
      </c>
      <c r="K67" s="273"/>
      <c r="L67" s="216"/>
      <c r="M67" s="271" t="s">
        <v>88</v>
      </c>
      <c r="N67" s="313" t="e">
        <f>IF(N81=0,"",IF(O6="Met","",IF('3. Getting Started'!B7="No",((N66/N81)+SUM(N26:N31)),IF('3. Getting Started'!B7="Yes",(N66/N81)))))</f>
        <v>#N/A</v>
      </c>
      <c r="O67" s="273"/>
      <c r="P67" s="216"/>
    </row>
    <row r="68" spans="1:16" ht="19.5" thickBot="1" x14ac:dyDescent="0.3">
      <c r="A68" s="275" t="s">
        <v>11</v>
      </c>
      <c r="B68" s="276"/>
      <c r="C68" s="277"/>
      <c r="E68" s="275" t="s">
        <v>11</v>
      </c>
      <c r="F68" s="276"/>
      <c r="G68" s="277"/>
      <c r="I68" s="492" t="s">
        <v>146</v>
      </c>
      <c r="J68" s="492"/>
      <c r="K68" s="492"/>
      <c r="L68" s="216"/>
      <c r="M68" s="492" t="s">
        <v>146</v>
      </c>
      <c r="N68" s="492"/>
      <c r="O68" s="492"/>
      <c r="P68" s="216"/>
    </row>
    <row r="69" spans="1:16" ht="18.75" x14ac:dyDescent="0.25">
      <c r="A69" s="251" t="s">
        <v>71</v>
      </c>
      <c r="B69" s="252" t="s">
        <v>72</v>
      </c>
      <c r="C69" s="279"/>
      <c r="E69" s="251" t="s">
        <v>71</v>
      </c>
      <c r="F69" s="252" t="s">
        <v>72</v>
      </c>
      <c r="G69" s="279"/>
      <c r="I69" s="275" t="s">
        <v>11</v>
      </c>
      <c r="J69" s="276"/>
      <c r="K69" s="277"/>
      <c r="L69" s="216"/>
      <c r="M69" s="275" t="s">
        <v>11</v>
      </c>
      <c r="N69" s="276"/>
      <c r="O69" s="277"/>
      <c r="P69" s="216"/>
    </row>
    <row r="70" spans="1:16" x14ac:dyDescent="0.25">
      <c r="A70" s="264" t="str">
        <f>IF($C$6="Met","","2021-22 Adjustment")</f>
        <v>2021-22 Adjustment</v>
      </c>
      <c r="B70" s="267">
        <f>IF(A70="","",IF($B$1="Eligibility",'10. 21-22 Exc &amp; Adj'!$B$70,IF($B$1="Compliance",'10. 21-22 Exc &amp; Adj'!$I$70)))</f>
        <v>0</v>
      </c>
      <c r="C70" s="281"/>
      <c r="E70" s="264" t="str">
        <f>IF($G$6="Met","","2021-22 Adjustment")</f>
        <v>2021-22 Adjustment</v>
      </c>
      <c r="F70" s="267">
        <f>IF(E70="","",IF($B$1="Eligibility",'10. 21-22 Exc &amp; Adj'!$B$70,IF($B$1="Compliance",'10. 21-22 Exc &amp; Adj'!$I$70)))</f>
        <v>0</v>
      </c>
      <c r="G70" s="281"/>
      <c r="I70" s="251" t="s">
        <v>71</v>
      </c>
      <c r="J70" s="252" t="s">
        <v>72</v>
      </c>
      <c r="K70" s="279"/>
      <c r="L70" s="216"/>
      <c r="M70" s="251" t="s">
        <v>71</v>
      </c>
      <c r="N70" s="252" t="s">
        <v>72</v>
      </c>
      <c r="O70" s="279"/>
      <c r="P70" s="216"/>
    </row>
    <row r="71" spans="1:16" x14ac:dyDescent="0.25">
      <c r="A71" s="254" t="e">
        <f>IF($C$6="Met","",IF(B$4="2020-2021","","2020-21 Adjustment"))</f>
        <v>#N/A</v>
      </c>
      <c r="B71" s="267" t="e">
        <f>IF(A71="","",IF($B$1="Eligibility",'7. 20-21 Exc &amp; Adj'!$B$70,IF($B$1="Compliance",'7. 20-21 Exc &amp; Adj'!$I$70)))</f>
        <v>#N/A</v>
      </c>
      <c r="C71" s="281"/>
      <c r="E71" s="254" t="e">
        <f>IF(G$6="Met","",IF(F$4="2020-2021","","2020-21 Adjustment"))</f>
        <v>#N/A</v>
      </c>
      <c r="F71" s="267" t="e">
        <f>IF(E71="","",IF($B$1="Eligibility",'7. 20-21 Exc &amp; Adj'!$B$70,IF($B$1="Compliance",'7. 20-21 Exc &amp; Adj'!$I$70)))</f>
        <v>#N/A</v>
      </c>
      <c r="G71" s="281"/>
      <c r="I71" s="264" t="str">
        <f>IF($K$6="Met","","2021-22 Adjustment")</f>
        <v>2021-22 Adjustment</v>
      </c>
      <c r="J71" s="267">
        <f>IF(I71="","",IF($B$1="Eligibility",'10. 21-22 Exc &amp; Adj'!$B$70,IF($B$1="Compliance",'10. 21-22 Exc &amp; Adj'!$I$70)))</f>
        <v>0</v>
      </c>
      <c r="K71" s="281"/>
      <c r="L71" s="216"/>
      <c r="M71" s="264" t="str">
        <f>IF($O$6="Met","","2021-22 Adjustment")</f>
        <v>2021-22 Adjustment</v>
      </c>
      <c r="N71" s="267">
        <f>IF(M71="","",IF($B$1="Eligibility",'10. 21-22 Exc &amp; Adj'!$B$70,IF($B$1="Compliance",'10. 21-22 Exc &amp; Adj'!$I$70)))</f>
        <v>0</v>
      </c>
      <c r="O71" s="281"/>
      <c r="P71" s="216"/>
    </row>
    <row r="72" spans="1:16" x14ac:dyDescent="0.25">
      <c r="A72" s="254" t="e">
        <f>IF(C$6="Met","",IF(OR(B$4="2020-2021",B$4="2019-2020"),"","2019-20 Adjustment"))</f>
        <v>#N/A</v>
      </c>
      <c r="B72" s="267" t="e">
        <f>IF(A72="","",'23. 19-20 Exc &amp; Adj'!B69)</f>
        <v>#N/A</v>
      </c>
      <c r="C72" s="281"/>
      <c r="E72" s="254" t="e">
        <f>IF(G$6="Met","",IF(OR(F$4="2020-2021",F$4="2019-2020"),"","2019-20 Adjustment"))</f>
        <v>#N/A</v>
      </c>
      <c r="F72" s="267" t="e">
        <f>IF(E72="","",'23. 19-20 Exc &amp; Adj'!B69)</f>
        <v>#N/A</v>
      </c>
      <c r="G72" s="281"/>
      <c r="I72" s="254" t="e">
        <f>IF(K$6="Met","",IF(J$4="2020-2021","","2020-21 Adjustment"))</f>
        <v>#N/A</v>
      </c>
      <c r="J72" s="267" t="e">
        <f>IF(I72="","",IF($B$1="Eligibility",'7. 20-21 Exc &amp; Adj'!$B$70,IF($B$1="Compliance",'7. 20-21 Exc &amp; Adj'!$I$70)))</f>
        <v>#N/A</v>
      </c>
      <c r="K72" s="281"/>
      <c r="L72" s="216"/>
      <c r="M72" s="254" t="e">
        <f>IF(O$6="Met","",IF(N$4="2020-2021","","2020-21 Adjustment"))</f>
        <v>#N/A</v>
      </c>
      <c r="N72" s="267" t="e">
        <f>IF(M72="","",IF($B$1="Eligibility",'7. 20-21 Exc &amp; Adj'!$B$70,IF($B$1="Compliance",'7. 20-21 Exc &amp; Adj'!$I$70)))</f>
        <v>#N/A</v>
      </c>
      <c r="O72" s="281"/>
    </row>
    <row r="73" spans="1:16" x14ac:dyDescent="0.25">
      <c r="A73" s="256" t="e">
        <f>IF(C$6="Met","",IF(OR(B$4="2020-2021",B$4="2019-2020",B$4="2018-2019"),"","2018-19 Adjustment"))</f>
        <v>#N/A</v>
      </c>
      <c r="B73" s="267" t="e">
        <f>IF(A73="","",'22. 18-19 Exc &amp; Adj'!B69)</f>
        <v>#N/A</v>
      </c>
      <c r="C73" s="281"/>
      <c r="E73" s="256" t="e">
        <f>IF(G$6="Met","",IF(OR(F$4="2020-2021",F$4="2019-2020",F$4="2018-2019"),"","2018-19 Adjustment"))</f>
        <v>#N/A</v>
      </c>
      <c r="F73" s="267" t="e">
        <f>IF(E73="","",'22. 18-19 Exc &amp; Adj'!B69)</f>
        <v>#N/A</v>
      </c>
      <c r="G73" s="281"/>
      <c r="I73" s="254" t="e">
        <f>IF(K$6="Met","",IF(OR(J$4="2020-2021",J$4="2019-2020"),"","2019-20 Adjustment"))</f>
        <v>#N/A</v>
      </c>
      <c r="J73" s="267" t="e">
        <f>IF(I73="","",'23. 19-20 Exc &amp; Adj'!B69)</f>
        <v>#N/A</v>
      </c>
      <c r="K73" s="281"/>
      <c r="L73" s="216"/>
      <c r="M73" s="254" t="e">
        <f>IF(O$6="Met","",IF(OR(N$4="2020-2021",N$4="2019-2020"),"","2019-20 Adjustment"))</f>
        <v>#N/A</v>
      </c>
      <c r="N73" s="267" t="e">
        <f>IF(M73="","",'23. 19-20 Exc &amp; Adj'!B69)</f>
        <v>#N/A</v>
      </c>
      <c r="O73" s="281"/>
    </row>
    <row r="74" spans="1:16" x14ac:dyDescent="0.25">
      <c r="A74" s="257" t="e">
        <f>IF(C$6="Met","",IF(OR(B$4="2020-2021",B$4="2019-2020",B$4="2018-2019",B$4="2017-2018"),"","2017-18 Adjustment"))</f>
        <v>#N/A</v>
      </c>
      <c r="B74" s="268" t="e">
        <f>IF(A74="","",'21. 17-18 Exc &amp; Adj'!B69)</f>
        <v>#N/A</v>
      </c>
      <c r="C74" s="281"/>
      <c r="E74" s="257" t="e">
        <f>IF(G$6="Met","",IF(OR(F$4="2020-2021",F$4="2019-2020",F$4="2018-2019",F$4="2017-2018"),"","2017-18 Adjustment"))</f>
        <v>#N/A</v>
      </c>
      <c r="F74" s="268" t="e">
        <f>IF(E74="","",'21. 17-18 Exc &amp; Adj'!B69)</f>
        <v>#N/A</v>
      </c>
      <c r="G74" s="281"/>
      <c r="I74" s="256" t="e">
        <f>IF(K$6="Met","",IF(OR(J$4="2020-2021",J$4="2019-2020",J$4="2018-2019"),"","2018-19 Adjustment"))</f>
        <v>#N/A</v>
      </c>
      <c r="J74" s="267" t="e">
        <f>IF(I74="","",'22. 18-19 Exc &amp; Adj'!B69)</f>
        <v>#N/A</v>
      </c>
      <c r="K74" s="281"/>
      <c r="M74" s="256" t="e">
        <f>IF(O$6="Met","",IF(OR(N$4="2020-2021",N$4="2019-2020",N$4="2018-2019"),"","2018-19 Adjustment"))</f>
        <v>#N/A</v>
      </c>
      <c r="N74" s="267" t="e">
        <f>IF(M74="","",'22. 18-19 Exc &amp; Adj'!B69)</f>
        <v>#N/A</v>
      </c>
      <c r="O74" s="281"/>
    </row>
    <row r="75" spans="1:16" x14ac:dyDescent="0.25">
      <c r="A75" s="257" t="e">
        <f>IF(C$6="Met","",IF(OR(B$4="2020-2021",B$4="2019-2020",B$4="2018-2019",B$4="2017-2018",B$4="2016-2017"),"","2016-17 Adjustment"))</f>
        <v>#N/A</v>
      </c>
      <c r="B75" s="268" t="e">
        <f>IF(A75="","",'20. 16-17 Exc &amp; Adj'!B69)</f>
        <v>#N/A</v>
      </c>
      <c r="C75" s="281"/>
      <c r="E75" s="381" t="e">
        <f>IF(G$6="Met","",IF(OR(F$4="2020-2021",F$4="2019-2020",F$4="2018-2019",F$4="2017-2018",F$4="2016-2017"),"","2016-17 Adjustment"))</f>
        <v>#N/A</v>
      </c>
      <c r="F75" s="268" t="e">
        <f>IF(E75="","",'20. 16-17 Exc &amp; Adj'!B69)</f>
        <v>#N/A</v>
      </c>
      <c r="G75" s="281"/>
      <c r="I75" s="257" t="e">
        <f>IF(K$6="Met","",IF(OR(J$4="2020-2021",J$4="2019-2020",J$4="2018-2019",J$4="2017-2018"),"","2017-18 Adjustment"))</f>
        <v>#N/A</v>
      </c>
      <c r="J75" s="268" t="e">
        <f>IF(I75="","",'21. 17-18 Exc &amp; Adj'!B69)</f>
        <v>#N/A</v>
      </c>
      <c r="K75" s="281"/>
      <c r="M75" s="257" t="e">
        <f>IF(O$6="Met","",IF(OR(N$4="2020-2021",N$4="2019-2020",N$4="2018-2019",N$4="2017-2018"),"","2017-18 Adjustment"))</f>
        <v>#N/A</v>
      </c>
      <c r="N75" s="268" t="e">
        <f>IF(M75="","",'21. 17-18 Exc &amp; Adj'!B69)</f>
        <v>#N/A</v>
      </c>
      <c r="O75" s="281"/>
    </row>
    <row r="76" spans="1:16" x14ac:dyDescent="0.25">
      <c r="A76" s="488" t="s">
        <v>146</v>
      </c>
      <c r="B76" s="489"/>
      <c r="C76" s="281"/>
      <c r="E76" s="488" t="s">
        <v>146</v>
      </c>
      <c r="F76" s="489"/>
      <c r="G76" s="281"/>
      <c r="I76" s="381" t="e">
        <f>IF(K$6="Met","",IF(OR(J$4="2020-2021",J$4="2019-2020",J$4="2018-2019",J$4="2017-2018",J$4="2016-2017"),"","2016-17 Adjustment"))</f>
        <v>#N/A</v>
      </c>
      <c r="J76" s="268" t="e">
        <f>IF(I76="","",'20. 16-17 Exc &amp; Adj'!B69)</f>
        <v>#N/A</v>
      </c>
      <c r="K76" s="281"/>
      <c r="M76" s="381" t="e">
        <f>IF(O$6="Met","",IF(OR(N$4="2020-2021",N$4="2019-2020",N$4="2018-2019",N$4="2017-2018",N$4="2016-2017"),"","2016-17 Adjustment"))</f>
        <v>#N/A</v>
      </c>
      <c r="N76" s="268" t="e">
        <f>IF(M76="","",'20. 16-17 Exc &amp; Adj'!B69)</f>
        <v>#N/A</v>
      </c>
      <c r="O76" s="281"/>
    </row>
    <row r="77" spans="1:16" ht="16.5" thickBot="1" x14ac:dyDescent="0.3">
      <c r="A77" s="271" t="s">
        <v>75</v>
      </c>
      <c r="B77" s="312" t="e">
        <f>SUM(B70:B75)</f>
        <v>#N/A</v>
      </c>
      <c r="C77" s="282"/>
      <c r="E77" s="271" t="s">
        <v>75</v>
      </c>
      <c r="F77" s="312" t="e">
        <f>SUM(F70:F75)</f>
        <v>#N/A</v>
      </c>
      <c r="G77" s="282"/>
      <c r="I77" s="488" t="s">
        <v>146</v>
      </c>
      <c r="J77" s="489"/>
      <c r="K77" s="281"/>
      <c r="M77" s="488" t="s">
        <v>146</v>
      </c>
      <c r="N77" s="489"/>
      <c r="O77" s="281"/>
    </row>
    <row r="78" spans="1:16" x14ac:dyDescent="0.25">
      <c r="I78" s="274" t="s">
        <v>90</v>
      </c>
      <c r="J78" s="101" t="e">
        <f>SUM(J71:J76)</f>
        <v>#N/A</v>
      </c>
      <c r="K78" s="281"/>
      <c r="M78" s="274" t="s">
        <v>90</v>
      </c>
      <c r="N78" s="101" t="e">
        <f>SUM(N71:N76)</f>
        <v>#N/A</v>
      </c>
      <c r="O78" s="281"/>
    </row>
    <row r="79" spans="1:16" ht="16.5" thickBot="1" x14ac:dyDescent="0.3">
      <c r="A79" s="473" t="s">
        <v>255</v>
      </c>
      <c r="I79" s="271" t="s">
        <v>91</v>
      </c>
      <c r="J79" s="272" t="e">
        <f>IF(J81=0,"",J78/J81)</f>
        <v>#N/A</v>
      </c>
      <c r="K79" s="282"/>
      <c r="M79" s="271" t="s">
        <v>91</v>
      </c>
      <c r="N79" s="272" t="e">
        <f>IF(N81=0,"",N78/N81)</f>
        <v>#N/A</v>
      </c>
      <c r="O79" s="282"/>
    </row>
    <row r="80" spans="1:16" x14ac:dyDescent="0.25">
      <c r="A80" s="417" t="s">
        <v>256</v>
      </c>
      <c r="I80" s="490" t="s">
        <v>146</v>
      </c>
      <c r="J80" s="490"/>
      <c r="K80" s="490"/>
      <c r="M80" s="490" t="s">
        <v>146</v>
      </c>
      <c r="N80" s="490"/>
      <c r="O80" s="490"/>
    </row>
    <row r="81" spans="1:15" x14ac:dyDescent="0.25">
      <c r="I81" s="283" t="s">
        <v>87</v>
      </c>
      <c r="J81" s="284" t="e">
        <f>LOOKUP(J4,'4. Multi-Year MOE Summary'!$A$3:$A$12,'4. Multi-Year MOE Summary'!$C$3:$C$12)</f>
        <v>#N/A</v>
      </c>
      <c r="M81" s="283" t="s">
        <v>87</v>
      </c>
      <c r="N81" s="284" t="e">
        <f>LOOKUP(N4,'4. Multi-Year MOE Summary'!$A$3:$A$12,'4. Multi-Year MOE Summary'!$C$3:$C$12)</f>
        <v>#N/A</v>
      </c>
    </row>
    <row r="82" spans="1:15" x14ac:dyDescent="0.25">
      <c r="A82" s="491" t="s">
        <v>148</v>
      </c>
      <c r="B82" s="491"/>
      <c r="C82" s="491"/>
      <c r="D82" s="491"/>
      <c r="E82" s="491"/>
      <c r="F82" s="491"/>
      <c r="G82" s="491"/>
      <c r="H82" s="491"/>
      <c r="I82" s="491"/>
      <c r="J82" s="491"/>
      <c r="K82" s="491"/>
      <c r="L82" s="491"/>
      <c r="M82" s="491"/>
      <c r="N82" s="491"/>
      <c r="O82" s="491"/>
    </row>
  </sheetData>
  <sheetProtection algorithmName="SHA-512" hashValue="AVn3zPp64EkZgPoVHGNoUL6vmgqx4cxHsOXJTC2HHJ0/6B9RzHOHi8eCM1b/eeuqLRaT1e0yJqVxg30bdobO3g==" saltValue="p/4951Mh/HjWJ2zdbpOJXg==" spinCount="100000" sheet="1" formatColumns="0" formatRows="0"/>
  <mergeCells count="34">
    <mergeCell ref="A67:C67"/>
    <mergeCell ref="A76:B76"/>
    <mergeCell ref="E12:G12"/>
    <mergeCell ref="E23:F23"/>
    <mergeCell ref="E32:F32"/>
    <mergeCell ref="E45:F45"/>
    <mergeCell ref="E55:F55"/>
    <mergeCell ref="E65:F65"/>
    <mergeCell ref="E76:F76"/>
    <mergeCell ref="A12:C12"/>
    <mergeCell ref="A23:B23"/>
    <mergeCell ref="A32:B32"/>
    <mergeCell ref="A45:B45"/>
    <mergeCell ref="A55:B55"/>
    <mergeCell ref="A65:B65"/>
    <mergeCell ref="M65:N65"/>
    <mergeCell ref="M68:O68"/>
    <mergeCell ref="I12:K12"/>
    <mergeCell ref="I23:J23"/>
    <mergeCell ref="I32:J32"/>
    <mergeCell ref="I45:J45"/>
    <mergeCell ref="I55:J55"/>
    <mergeCell ref="I65:J65"/>
    <mergeCell ref="M12:O12"/>
    <mergeCell ref="M23:N23"/>
    <mergeCell ref="M32:N32"/>
    <mergeCell ref="M45:N45"/>
    <mergeCell ref="M55:N55"/>
    <mergeCell ref="M77:N77"/>
    <mergeCell ref="M80:O80"/>
    <mergeCell ref="A82:O82"/>
    <mergeCell ref="I68:K68"/>
    <mergeCell ref="I77:J77"/>
    <mergeCell ref="I80:K80"/>
  </mergeCells>
  <conditionalFormatting sqref="A39:B44">
    <cfRule type="containsBlanks" dxfId="1919" priority="722">
      <formula>LEN(TRIM(A39))=0</formula>
    </cfRule>
  </conditionalFormatting>
  <conditionalFormatting sqref="A49:B54">
    <cfRule type="containsBlanks" dxfId="1918" priority="721">
      <formula>LEN(TRIM(A49))=0</formula>
    </cfRule>
  </conditionalFormatting>
  <conditionalFormatting sqref="A17:B22">
    <cfRule type="containsBlanks" dxfId="1917" priority="451">
      <formula>LEN(TRIM(A17))=0</formula>
    </cfRule>
  </conditionalFormatting>
  <conditionalFormatting sqref="A26:B31">
    <cfRule type="containsBlanks" dxfId="1916" priority="191">
      <formula>LEN(TRIM(A26))=0</formula>
    </cfRule>
  </conditionalFormatting>
  <conditionalFormatting sqref="I39:J44">
    <cfRule type="containsBlanks" dxfId="1915" priority="121">
      <formula>LEN(TRIM(I39))=0</formula>
    </cfRule>
  </conditionalFormatting>
  <conditionalFormatting sqref="I71:J76">
    <cfRule type="containsBlanks" dxfId="1914" priority="129">
      <formula>LEN(TRIM(I71))=0</formula>
    </cfRule>
  </conditionalFormatting>
  <conditionalFormatting sqref="M71:N76">
    <cfRule type="containsBlanks" dxfId="1913" priority="127">
      <formula>LEN(TRIM(M71))=0</formula>
    </cfRule>
  </conditionalFormatting>
  <conditionalFormatting sqref="I49:J54">
    <cfRule type="containsBlanks" dxfId="1912" priority="123">
      <formula>LEN(TRIM(I49))=0</formula>
    </cfRule>
  </conditionalFormatting>
  <conditionalFormatting sqref="I17:J22">
    <cfRule type="containsBlanks" dxfId="1911" priority="117">
      <formula>LEN(TRIM(I17))=0</formula>
    </cfRule>
  </conditionalFormatting>
  <conditionalFormatting sqref="M17:N22">
    <cfRule type="containsBlanks" dxfId="1910" priority="115">
      <formula>LEN(TRIM(M17))=0</formula>
    </cfRule>
  </conditionalFormatting>
  <conditionalFormatting sqref="M39:N44">
    <cfRule type="containsBlanks" dxfId="1909" priority="111">
      <formula>LEN(TRIM(M39))=0</formula>
    </cfRule>
  </conditionalFormatting>
  <conditionalFormatting sqref="M49:N54">
    <cfRule type="containsBlanks" dxfId="1908" priority="109">
      <formula>LEN(TRIM(M49))=0</formula>
    </cfRule>
  </conditionalFormatting>
  <conditionalFormatting sqref="I59:J64">
    <cfRule type="containsBlanks" dxfId="1907" priority="81">
      <formula>LEN(TRIM(I59))=0</formula>
    </cfRule>
  </conditionalFormatting>
  <conditionalFormatting sqref="M59:N64">
    <cfRule type="containsBlanks" dxfId="1906" priority="52">
      <formula>LEN(TRIM(M59))=0</formula>
    </cfRule>
  </conditionalFormatting>
  <conditionalFormatting sqref="M26:N31">
    <cfRule type="containsBlanks" dxfId="1905" priority="25">
      <formula>LEN(TRIM(M26))=0</formula>
    </cfRule>
  </conditionalFormatting>
  <conditionalFormatting sqref="A59:B64">
    <cfRule type="containsBlanks" dxfId="1904" priority="18">
      <formula>LEN(TRIM(A59))=0</formula>
    </cfRule>
  </conditionalFormatting>
  <conditionalFormatting sqref="A70:B75">
    <cfRule type="containsBlanks" dxfId="1903" priority="15">
      <formula>LEN(TRIM(A70))=0</formula>
    </cfRule>
  </conditionalFormatting>
  <conditionalFormatting sqref="E17:F22">
    <cfRule type="containsBlanks" dxfId="1902" priority="12">
      <formula>LEN(TRIM(E17))=0</formula>
    </cfRule>
  </conditionalFormatting>
  <conditionalFormatting sqref="E26:F31">
    <cfRule type="containsBlanks" dxfId="1901" priority="11">
      <formula>LEN(TRIM(E26))=0</formula>
    </cfRule>
  </conditionalFormatting>
  <conditionalFormatting sqref="E39:F44">
    <cfRule type="containsBlanks" dxfId="1900" priority="10">
      <formula>LEN(TRIM(E39))=0</formula>
    </cfRule>
  </conditionalFormatting>
  <conditionalFormatting sqref="E49:F54">
    <cfRule type="containsBlanks" dxfId="1899" priority="9">
      <formula>LEN(TRIM(E49))=0</formula>
    </cfRule>
  </conditionalFormatting>
  <conditionalFormatting sqref="E59:F64">
    <cfRule type="containsBlanks" dxfId="1898" priority="8">
      <formula>LEN(TRIM(E59))=0</formula>
    </cfRule>
  </conditionalFormatting>
  <conditionalFormatting sqref="E70:F75">
    <cfRule type="containsBlanks" dxfId="1897" priority="5">
      <formula>LEN(TRIM(E70))=0</formula>
    </cfRule>
  </conditionalFormatting>
  <conditionalFormatting sqref="I26:J31">
    <cfRule type="containsBlanks" dxfId="1896" priority="4">
      <formula>LEN(TRIM(I26))=0</formula>
    </cfRule>
  </conditionalFormatting>
  <conditionalFormatting sqref="C6 C9 C11">
    <cfRule type="containsText" dxfId="1895" priority="631" operator="containsText" text="Did Not Meet">
      <formula>NOT(ISERROR(SEARCH("Did Not Meet",C6)))</formula>
    </cfRule>
    <cfRule type="containsText" dxfId="1894" priority="632" operator="containsText" text="Met">
      <formula>NOT(ISERROR(SEARCH("Met",C6)))</formula>
    </cfRule>
  </conditionalFormatting>
  <conditionalFormatting sqref="G6 G9 G11">
    <cfRule type="containsText" dxfId="1893" priority="325" operator="containsText" text="Did Not Meet">
      <formula>NOT(ISERROR(SEARCH("Did Not Meet",G6)))</formula>
    </cfRule>
    <cfRule type="containsText" dxfId="1892" priority="326" operator="containsText" text="Met">
      <formula>NOT(ISERROR(SEARCH("Met",G6)))</formula>
    </cfRule>
  </conditionalFormatting>
  <conditionalFormatting sqref="K6 K9 K11">
    <cfRule type="containsText" dxfId="1891" priority="105" operator="containsText" text="Did Not Meet">
      <formula>NOT(ISERROR(SEARCH("Did Not Meet",K6)))</formula>
    </cfRule>
    <cfRule type="containsText" dxfId="1890" priority="106" operator="containsText" text="Met">
      <formula>NOT(ISERROR(SEARCH("Met",K6)))</formula>
    </cfRule>
  </conditionalFormatting>
  <conditionalFormatting sqref="O6 O9 O11">
    <cfRule type="containsText" dxfId="1889" priority="103" operator="containsText" text="Did Not Meet">
      <formula>NOT(ISERROR(SEARCH("Did Not Meet",O6)))</formula>
    </cfRule>
    <cfRule type="containsText" dxfId="1888" priority="104" operator="containsText" text="Met">
      <formula>NOT(ISERROR(SEARCH("Met",O6)))</formula>
    </cfRule>
  </conditionalFormatting>
  <hyperlinks>
    <hyperlink ref="A80" r:id="rId1" xr:uid="{00000000-0004-0000-0800-000000000000}"/>
  </hyperlinks>
  <pageMargins left="0.7" right="0.7" top="0.75" bottom="0.75" header="0.3" footer="0.3"/>
  <pageSetup orientation="portrait" r:id="rId2"/>
  <tableParts count="2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extLst>
    <ext xmlns:x14="http://schemas.microsoft.com/office/spreadsheetml/2009/9/main" uri="{78C0D931-6437-407d-A8EE-F0AAD7539E65}">
      <x14:conditionalFormattings>
        <x14:conditionalFormatting xmlns:xm="http://schemas.microsoft.com/office/excel/2006/main">
          <x14:cfRule type="expression" priority="145" id="{C10D7EB7-1D83-4AE9-A42E-3B360FE22CAC}">
            <xm:f>'3. Getting Started'!$B$9="No"</xm:f>
            <x14:dxf>
              <fill>
                <patternFill>
                  <bgColor theme="1"/>
                </patternFill>
              </fill>
            </x14:dxf>
          </x14:cfRule>
          <xm:sqref>A64:B64</xm:sqref>
        </x14:conditionalFormatting>
        <x14:conditionalFormatting xmlns:xm="http://schemas.microsoft.com/office/excel/2006/main">
          <x14:cfRule type="expression" priority="102" id="{6FE2EBCB-41E9-4AA9-AAB5-4F3D98958925}">
            <xm:f>'3. Getting Started'!$B$14="No"</xm:f>
            <x14:dxf>
              <fill>
                <patternFill>
                  <bgColor theme="1"/>
                </patternFill>
              </fill>
            </x14:dxf>
          </x14:cfRule>
          <xm:sqref>A59:B59</xm:sqref>
        </x14:conditionalFormatting>
        <x14:conditionalFormatting xmlns:xm="http://schemas.microsoft.com/office/excel/2006/main">
          <x14:cfRule type="expression" priority="101" id="{874885E9-D77C-408F-B27C-86E3E7AF4A22}">
            <xm:f>'3. Getting Started'!$B$13="No"</xm:f>
            <x14:dxf>
              <fill>
                <patternFill>
                  <bgColor theme="1"/>
                </patternFill>
              </fill>
            </x14:dxf>
          </x14:cfRule>
          <xm:sqref>A60:B60</xm:sqref>
        </x14:conditionalFormatting>
        <x14:conditionalFormatting xmlns:xm="http://schemas.microsoft.com/office/excel/2006/main">
          <x14:cfRule type="expression" priority="100" id="{EFCDF762-6F4D-4259-A762-2D44D357DD23}">
            <xm:f>'3. Getting Started'!$B$12="No"</xm:f>
            <x14:dxf>
              <fill>
                <patternFill>
                  <bgColor theme="1"/>
                </patternFill>
              </fill>
            </x14:dxf>
          </x14:cfRule>
          <xm:sqref>A61:B61</xm:sqref>
        </x14:conditionalFormatting>
        <x14:conditionalFormatting xmlns:xm="http://schemas.microsoft.com/office/excel/2006/main">
          <x14:cfRule type="expression" priority="99" id="{07D4244F-8F56-4CFE-9E8A-AC1C355998A2}">
            <xm:f>'3. Getting Started'!$B$11="No"</xm:f>
            <x14:dxf>
              <fill>
                <patternFill>
                  <bgColor theme="1"/>
                </patternFill>
              </fill>
            </x14:dxf>
          </x14:cfRule>
          <xm:sqref>A62:B62</xm:sqref>
        </x14:conditionalFormatting>
        <x14:conditionalFormatting xmlns:xm="http://schemas.microsoft.com/office/excel/2006/main">
          <x14:cfRule type="expression" priority="97" id="{9CF36010-AEF6-44F2-9036-F36EF2296B0B}">
            <xm:f>'3. Getting Started'!$B$11="No"</xm:f>
            <x14:dxf>
              <fill>
                <patternFill>
                  <bgColor theme="1"/>
                </patternFill>
              </fill>
            </x14:dxf>
          </x14:cfRule>
          <xm:sqref>E62:F62</xm:sqref>
        </x14:conditionalFormatting>
        <x14:conditionalFormatting xmlns:xm="http://schemas.microsoft.com/office/excel/2006/main">
          <x14:cfRule type="expression" priority="96" id="{DD45DB2C-001B-45B3-A3CE-26E0EA3E96F5}">
            <xm:f>'3. Getting Started'!$B$12="No"</xm:f>
            <x14:dxf>
              <fill>
                <patternFill>
                  <bgColor theme="1"/>
                </patternFill>
              </fill>
            </x14:dxf>
          </x14:cfRule>
          <xm:sqref>E61:F61</xm:sqref>
        </x14:conditionalFormatting>
        <x14:conditionalFormatting xmlns:xm="http://schemas.microsoft.com/office/excel/2006/main">
          <x14:cfRule type="expression" priority="95" id="{30766E01-457F-4099-B94B-5ADFAEEAC931}">
            <xm:f>'3. Getting Started'!$B$13="No"</xm:f>
            <x14:dxf>
              <fill>
                <patternFill>
                  <bgColor theme="1"/>
                </patternFill>
              </fill>
            </x14:dxf>
          </x14:cfRule>
          <xm:sqref>E60:F60</xm:sqref>
        </x14:conditionalFormatting>
        <x14:conditionalFormatting xmlns:xm="http://schemas.microsoft.com/office/excel/2006/main">
          <x14:cfRule type="expression" priority="94" id="{B9353C19-0A74-45DA-B122-395EF52FA9A5}">
            <xm:f>'3. Getting Started'!$B$14="No"</xm:f>
            <x14:dxf>
              <fill>
                <patternFill>
                  <bgColor theme="1"/>
                </patternFill>
              </fill>
            </x14:dxf>
          </x14:cfRule>
          <xm:sqref>E59:F59</xm:sqref>
        </x14:conditionalFormatting>
        <x14:conditionalFormatting xmlns:xm="http://schemas.microsoft.com/office/excel/2006/main">
          <x14:cfRule type="expression" priority="83" id="{3DBC732A-C7CE-4422-B137-668EB52E213E}">
            <xm:f>'3. Getting Started'!$B$10="No"</xm:f>
            <x14:dxf>
              <fill>
                <patternFill>
                  <bgColor theme="1"/>
                </patternFill>
              </fill>
            </x14:dxf>
          </x14:cfRule>
          <xm:sqref>I63:J63</xm:sqref>
        </x14:conditionalFormatting>
        <x14:conditionalFormatting xmlns:xm="http://schemas.microsoft.com/office/excel/2006/main">
          <x14:cfRule type="expression" priority="80" id="{172A9651-6575-4DD5-8EF7-B4C614E4A9B4}">
            <xm:f>'3. Getting Started'!$B$11="No"</xm:f>
            <x14:dxf>
              <fill>
                <patternFill>
                  <bgColor theme="1"/>
                </patternFill>
              </fill>
            </x14:dxf>
          </x14:cfRule>
          <xm:sqref>I62:J62</xm:sqref>
        </x14:conditionalFormatting>
        <x14:conditionalFormatting xmlns:xm="http://schemas.microsoft.com/office/excel/2006/main">
          <x14:cfRule type="expression" priority="79" id="{5E79C0D1-159F-4D53-8225-D4D4A1072F7C}">
            <xm:f>'3. Getting Started'!$B$12="No"</xm:f>
            <x14:dxf>
              <fill>
                <patternFill>
                  <bgColor theme="1"/>
                </patternFill>
              </fill>
            </x14:dxf>
          </x14:cfRule>
          <xm:sqref>I61:J61</xm:sqref>
        </x14:conditionalFormatting>
        <x14:conditionalFormatting xmlns:xm="http://schemas.microsoft.com/office/excel/2006/main">
          <x14:cfRule type="expression" priority="78" id="{117E5483-B92E-4CA0-82FC-720F83D0F39A}">
            <xm:f>'3. Getting Started'!$B$13="No"</xm:f>
            <x14:dxf>
              <fill>
                <patternFill>
                  <bgColor theme="1"/>
                </patternFill>
              </fill>
            </x14:dxf>
          </x14:cfRule>
          <xm:sqref>I60:J60</xm:sqref>
        </x14:conditionalFormatting>
        <x14:conditionalFormatting xmlns:xm="http://schemas.microsoft.com/office/excel/2006/main">
          <x14:cfRule type="expression" priority="77" id="{51E060A5-611E-4A63-B43D-7029F81700C9}">
            <xm:f>'3. Getting Started'!$B$14="No"</xm:f>
            <x14:dxf>
              <fill>
                <patternFill>
                  <bgColor theme="1"/>
                </patternFill>
              </fill>
            </x14:dxf>
          </x14:cfRule>
          <xm:sqref>I59:J59</xm:sqref>
        </x14:conditionalFormatting>
        <x14:conditionalFormatting xmlns:xm="http://schemas.microsoft.com/office/excel/2006/main">
          <x14:cfRule type="expression" priority="51" id="{E3F37C3A-28D5-405E-B03C-4B5D4AF50380}">
            <xm:f>'3. Getting Started'!$B$10="No"</xm:f>
            <x14:dxf>
              <fill>
                <patternFill>
                  <bgColor theme="1"/>
                </patternFill>
              </fill>
            </x14:dxf>
          </x14:cfRule>
          <xm:sqref>M63:N63</xm:sqref>
        </x14:conditionalFormatting>
        <x14:conditionalFormatting xmlns:xm="http://schemas.microsoft.com/office/excel/2006/main">
          <x14:cfRule type="expression" priority="50" id="{F493571B-8BC9-4C57-AB20-41649CBEDDF3}">
            <xm:f>'3. Getting Started'!$B$11="No"</xm:f>
            <x14:dxf>
              <fill>
                <patternFill>
                  <bgColor theme="1"/>
                </patternFill>
              </fill>
            </x14:dxf>
          </x14:cfRule>
          <xm:sqref>M62:N62</xm:sqref>
        </x14:conditionalFormatting>
        <x14:conditionalFormatting xmlns:xm="http://schemas.microsoft.com/office/excel/2006/main">
          <x14:cfRule type="expression" priority="49" id="{89A7648E-1157-4FE7-96EA-D3C4C89E9283}">
            <xm:f>'3. Getting Started'!$B$12="No"</xm:f>
            <x14:dxf>
              <fill>
                <patternFill>
                  <bgColor theme="1"/>
                </patternFill>
              </fill>
            </x14:dxf>
          </x14:cfRule>
          <xm:sqref>M61:N61</xm:sqref>
        </x14:conditionalFormatting>
        <x14:conditionalFormatting xmlns:xm="http://schemas.microsoft.com/office/excel/2006/main">
          <x14:cfRule type="expression" priority="48" id="{308BE13C-2728-44F4-8751-0205F883F199}">
            <xm:f>'3. Getting Started'!$B$13="No"</xm:f>
            <x14:dxf>
              <fill>
                <patternFill>
                  <bgColor theme="1"/>
                </patternFill>
              </fill>
            </x14:dxf>
          </x14:cfRule>
          <xm:sqref>M60:N60</xm:sqref>
        </x14:conditionalFormatting>
        <x14:conditionalFormatting xmlns:xm="http://schemas.microsoft.com/office/excel/2006/main">
          <x14:cfRule type="expression" priority="47" id="{8BAA732B-7431-43BF-842E-2F844517B4B6}">
            <xm:f>'3. Getting Started'!$B$14="No"</xm:f>
            <x14:dxf>
              <fill>
                <patternFill>
                  <bgColor theme="1"/>
                </patternFill>
              </fill>
            </x14:dxf>
          </x14:cfRule>
          <xm:sqref>M59:N59</xm:sqref>
        </x14:conditionalFormatting>
        <x14:conditionalFormatting xmlns:xm="http://schemas.microsoft.com/office/excel/2006/main">
          <x14:cfRule type="expression" priority="14" id="{E3D0AD0A-22E5-4D38-A530-1B80E3E7BD8E}">
            <xm:f>'3. Getting Started'!$B$6="No"</xm:f>
            <x14:dxf>
              <font>
                <color theme="1"/>
              </font>
              <fill>
                <patternFill>
                  <bgColor theme="1"/>
                </patternFill>
              </fill>
            </x14:dxf>
          </x14:cfRule>
          <xm:sqref>A3:C77</xm:sqref>
        </x14:conditionalFormatting>
        <x14:conditionalFormatting xmlns:xm="http://schemas.microsoft.com/office/excel/2006/main">
          <x14:cfRule type="expression" priority="13" id="{A4EE6F6C-CB97-4206-BD5E-FFB04CC6C681}">
            <xm:f>'3. Getting Started'!$B$10="No"</xm:f>
            <x14:dxf>
              <fill>
                <patternFill>
                  <bgColor theme="1"/>
                </patternFill>
              </fill>
            </x14:dxf>
          </x14:cfRule>
          <xm:sqref>A63:B63</xm:sqref>
        </x14:conditionalFormatting>
        <x14:conditionalFormatting xmlns:xm="http://schemas.microsoft.com/office/excel/2006/main">
          <x14:cfRule type="expression" priority="7" id="{EDAF1F35-ECEF-4F5B-9024-ED39108B11AC}">
            <xm:f>'3. Getting Started'!$B$10="No"</xm:f>
            <x14:dxf>
              <fill>
                <patternFill>
                  <bgColor theme="1"/>
                </patternFill>
              </fill>
            </x14:dxf>
          </x14:cfRule>
          <xm:sqref>E63:F63</xm:sqref>
        </x14:conditionalFormatting>
        <x14:conditionalFormatting xmlns:xm="http://schemas.microsoft.com/office/excel/2006/main">
          <x14:cfRule type="expression" priority="6" id="{B04BB4AA-6B26-45EE-865D-1E3FA8E0A75E}">
            <xm:f>'3. Getting Started'!$B$9="No"</xm:f>
            <x14:dxf>
              <fill>
                <patternFill>
                  <bgColor theme="1"/>
                </patternFill>
              </fill>
            </x14:dxf>
          </x14:cfRule>
          <xm:sqref>E64:F64</xm:sqref>
        </x14:conditionalFormatting>
        <x14:conditionalFormatting xmlns:xm="http://schemas.microsoft.com/office/excel/2006/main">
          <x14:cfRule type="expression" priority="3" id="{A3277036-F99B-4817-AE61-F4F012061883}">
            <xm:f>'3. Getting Started'!$B$9="No"</xm:f>
            <x14:dxf>
              <fill>
                <patternFill>
                  <bgColor theme="1"/>
                </patternFill>
              </fill>
            </x14:dxf>
          </x14:cfRule>
          <xm:sqref>I64:J64</xm:sqref>
        </x14:conditionalFormatting>
        <x14:conditionalFormatting xmlns:xm="http://schemas.microsoft.com/office/excel/2006/main">
          <x14:cfRule type="expression" priority="2" id="{2C804459-9CF9-4F0A-AA06-A7FBE7D121A9}">
            <xm:f>'3. Getting Started'!$B$6="No"</xm:f>
            <x14:dxf>
              <font>
                <color theme="1"/>
              </font>
              <fill>
                <patternFill>
                  <bgColor theme="1"/>
                </patternFill>
              </fill>
            </x14:dxf>
          </x14:cfRule>
          <xm:sqref>I3:K81</xm:sqref>
        </x14:conditionalFormatting>
        <x14:conditionalFormatting xmlns:xm="http://schemas.microsoft.com/office/excel/2006/main">
          <x14:cfRule type="expression" priority="1" id="{EB4BEFA2-A563-4A33-881A-221D3610499C}">
            <xm:f>'3. Getting Started'!$B$9="No"</xm:f>
            <x14:dxf>
              <fill>
                <patternFill>
                  <bgColor theme="1"/>
                </patternFill>
              </fill>
            </x14:dxf>
          </x14:cfRule>
          <xm:sqref>M64:N64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Lists!$D$2:$D$3</xm:f>
          </x14:formula1>
          <xm:sqref>B1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21</vt:i4>
      </vt:variant>
    </vt:vector>
  </HeadingPairs>
  <TitlesOfParts>
    <vt:vector size="46" baseType="lpstr">
      <vt:lpstr>1. Title Page</vt:lpstr>
      <vt:lpstr>2. Instructions</vt:lpstr>
      <vt:lpstr>3. Getting Started</vt:lpstr>
      <vt:lpstr>4. Multi-Year MOE Summary</vt:lpstr>
      <vt:lpstr>5. 20-21 Amounts</vt:lpstr>
      <vt:lpstr>6. 20-21 MOE</vt:lpstr>
      <vt:lpstr>7. 20-21 Exc &amp; Adj</vt:lpstr>
      <vt:lpstr>8. 21-22 Amounts</vt:lpstr>
      <vt:lpstr>9. 21-22 MOE</vt:lpstr>
      <vt:lpstr>10. 21-22 Exc &amp; Adj</vt:lpstr>
      <vt:lpstr>11. 22-23 Amounts</vt:lpstr>
      <vt:lpstr>12. 22-23 MOE</vt:lpstr>
      <vt:lpstr>13. 22-23 Exc &amp; Adj</vt:lpstr>
      <vt:lpstr>14. 23-24 Amounts</vt:lpstr>
      <vt:lpstr>15. 23-24 MOE</vt:lpstr>
      <vt:lpstr>16. 23-24 Exc &amp; Adj</vt:lpstr>
      <vt:lpstr>17. 24-25 Amounts</vt:lpstr>
      <vt:lpstr>18. 24-25 MOE</vt:lpstr>
      <vt:lpstr>19. 24-25 Exc &amp; Adj</vt:lpstr>
      <vt:lpstr>20. 16-17 Exc &amp; Adj</vt:lpstr>
      <vt:lpstr>21. 17-18 Exc &amp; Adj</vt:lpstr>
      <vt:lpstr>22. 18-19 Exc &amp; Adj</vt:lpstr>
      <vt:lpstr>23. 19-20 Exc &amp; Adj</vt:lpstr>
      <vt:lpstr>Lists</vt:lpstr>
      <vt:lpstr>24. LEA or SEA Worksheet</vt:lpstr>
      <vt:lpstr>'4. Multi-Year MOE Summary'!Print_Area</vt:lpstr>
      <vt:lpstr>'10. 21-22 Exc &amp; Adj'!Print_Titles</vt:lpstr>
      <vt:lpstr>'11. 22-23 Amounts'!Print_Titles</vt:lpstr>
      <vt:lpstr>'12. 22-23 MOE'!Print_Titles</vt:lpstr>
      <vt:lpstr>'13. 22-23 Exc &amp; Adj'!Print_Titles</vt:lpstr>
      <vt:lpstr>'14. 23-24 Amounts'!Print_Titles</vt:lpstr>
      <vt:lpstr>'15. 23-24 MOE'!Print_Titles</vt:lpstr>
      <vt:lpstr>'16. 23-24 Exc &amp; Adj'!Print_Titles</vt:lpstr>
      <vt:lpstr>'17. 24-25 Amounts'!Print_Titles</vt:lpstr>
      <vt:lpstr>'18. 24-25 MOE'!Print_Titles</vt:lpstr>
      <vt:lpstr>'19. 24-25 Exc &amp; Adj'!Print_Titles</vt:lpstr>
      <vt:lpstr>'20. 16-17 Exc &amp; Adj'!Print_Titles</vt:lpstr>
      <vt:lpstr>'21. 17-18 Exc &amp; Adj'!Print_Titles</vt:lpstr>
      <vt:lpstr>'22. 18-19 Exc &amp; Adj'!Print_Titles</vt:lpstr>
      <vt:lpstr>'23. 19-20 Exc &amp; Adj'!Print_Titles</vt:lpstr>
      <vt:lpstr>'4. Multi-Year MOE Summary'!Print_Titles</vt:lpstr>
      <vt:lpstr>'5. 20-21 Amounts'!Print_Titles</vt:lpstr>
      <vt:lpstr>'6. 20-21 MOE'!Print_Titles</vt:lpstr>
      <vt:lpstr>'7. 20-21 Exc &amp; Adj'!Print_Titles</vt:lpstr>
      <vt:lpstr>'8. 21-22 Amounts'!Print_Titles</vt:lpstr>
      <vt:lpstr>'9. 21-22 MOE'!Print_Titles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 MOE Calculator</dc:title>
  <dc:creator>CIFR, Laura Johnson, Sara Doutre, Steve Smith, Sanay Abraham, Tom Munk</dc:creator>
  <cp:keywords>LEA MOE, Calculator, Fiscal Monitoring, CIFR, IDEA</cp:keywords>
  <cp:lastModifiedBy>Todd Harrigan</cp:lastModifiedBy>
  <cp:revision/>
  <cp:lastPrinted>2016-09-30T20:08:56Z</cp:lastPrinted>
  <dcterms:created xsi:type="dcterms:W3CDTF">2015-09-28T16:31:48Z</dcterms:created>
  <dcterms:modified xsi:type="dcterms:W3CDTF">2020-05-28T18:39:27Z</dcterms:modified>
</cp:coreProperties>
</file>